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970" windowHeight="6195" activeTab="1"/>
  </bookViews>
  <sheets>
    <sheet name="CRONOGRAMA COM EQUIPAMENTOS" sheetId="8" r:id="rId1"/>
    <sheet name="PLANILHA CONVÊNIO" sheetId="6" r:id="rId2"/>
    <sheet name="MEMORIA CALCULO" sheetId="5" r:id="rId3"/>
  </sheets>
  <externalReferences>
    <externalReference r:id="rId6"/>
    <externalReference r:id="rId7"/>
  </externalReferences>
  <definedNames>
    <definedName name="_xlnm.Print_Area" localSheetId="0">'CRONOGRAMA COM EQUIPAMENTOS'!$A$1:$J$32</definedName>
    <definedName name="_xlnm.Print_Area" localSheetId="1">'PLANILHA CONVÊNIO'!$A$1:$I$261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<sst xmlns="http://schemas.openxmlformats.org/spreadsheetml/2006/main" count="1838" uniqueCount="635">
  <si>
    <t>ITEM</t>
  </si>
  <si>
    <t>REFERÊNCIA</t>
  </si>
  <si>
    <t>CÓDIGO</t>
  </si>
  <si>
    <t>DESCRIÇÃO DOS SERVIÇOS</t>
  </si>
  <si>
    <t>QUANT.</t>
  </si>
  <si>
    <t>UNIDADE</t>
  </si>
  <si>
    <t>VALOR UNITÁRIO S/ BDI</t>
  </si>
  <si>
    <t>VALOR UNITÁRIO C/ BDI</t>
  </si>
  <si>
    <t>VALOR TOTAL</t>
  </si>
  <si>
    <t>1.</t>
  </si>
  <si>
    <t>SERVIÇOS PRELIMINARES</t>
  </si>
  <si>
    <t>M3</t>
  </si>
  <si>
    <t>TOTAL</t>
  </si>
  <si>
    <t>CDHU</t>
  </si>
  <si>
    <t>BDI</t>
  </si>
  <si>
    <t>M</t>
  </si>
  <si>
    <t>M2</t>
  </si>
  <si>
    <t>2.</t>
  </si>
  <si>
    <t>2.1</t>
  </si>
  <si>
    <t>2.1.1</t>
  </si>
  <si>
    <t>2.1.2</t>
  </si>
  <si>
    <t>KG</t>
  </si>
  <si>
    <t>ALVENARIA</t>
  </si>
  <si>
    <t>3.</t>
  </si>
  <si>
    <t>PISO</t>
  </si>
  <si>
    <t>SINAPI</t>
  </si>
  <si>
    <t>4.</t>
  </si>
  <si>
    <t>4.1</t>
  </si>
  <si>
    <t>4.2</t>
  </si>
  <si>
    <t>5.</t>
  </si>
  <si>
    <t>6.</t>
  </si>
  <si>
    <t>FORRO</t>
  </si>
  <si>
    <t>7.</t>
  </si>
  <si>
    <t>8.</t>
  </si>
  <si>
    <t>PINTURA</t>
  </si>
  <si>
    <t>9.</t>
  </si>
  <si>
    <t>INSTALAÇÕES HIDRÁULICAS</t>
  </si>
  <si>
    <t>10.</t>
  </si>
  <si>
    <t>INSTALAÇÕES ELÉTRICAS</t>
  </si>
  <si>
    <t>11.</t>
  </si>
  <si>
    <t>12.</t>
  </si>
  <si>
    <t>SERVIÇOS COMPLEMENTARES</t>
  </si>
  <si>
    <t>TOTAL GERAL</t>
  </si>
  <si>
    <t>OBRA:</t>
  </si>
  <si>
    <t>LOCAL:</t>
  </si>
  <si>
    <t>REF.</t>
  </si>
  <si>
    <t>BDI:</t>
  </si>
  <si>
    <t>ALVARO FLORIAM GEBRAIEL BELLAZ</t>
  </si>
  <si>
    <t>ENG. CIVIL</t>
  </si>
  <si>
    <t>CREA: 507.011.280-5</t>
  </si>
  <si>
    <t>SECRETÁRIO DE OBRAS E PLANEJAMENTO</t>
  </si>
  <si>
    <t>1º MÊS</t>
  </si>
  <si>
    <t>2º MÊS</t>
  </si>
  <si>
    <t>3º MÊS</t>
  </si>
  <si>
    <t>4º MÊS</t>
  </si>
  <si>
    <t>CRONOGRAMA FÍSICO-FINANCEIRO</t>
  </si>
  <si>
    <t>PLANILHA ORÇAMENTÁRIA</t>
  </si>
  <si>
    <t>CONSTRUÇÃO DE QUADRA DE AREIA</t>
  </si>
  <si>
    <t>FUNDAÇÃO</t>
  </si>
  <si>
    <t>02.09.040</t>
  </si>
  <si>
    <t>Limpeza mecanizada do terreno, inclusive troncos até 15 cm de diâmetro, com caminhão à disposição dentro e fora da obra, com transporte no raio de até 1 km</t>
  </si>
  <si>
    <t>Locação para muros, cercas e alambrados</t>
  </si>
  <si>
    <t>02.10.050</t>
  </si>
  <si>
    <t>Broca em concreto armado diâmetro de 20 cm - completa</t>
  </si>
  <si>
    <t>12.01.021</t>
  </si>
  <si>
    <t>Escavação manual em solo de 1ª e 2ª categoria em vala ou cava até 1,5 m</t>
  </si>
  <si>
    <t>06.02.020</t>
  </si>
  <si>
    <t>Forma em madeira comum para fundação</t>
  </si>
  <si>
    <t>Concreto usinado, fck = 25 MPa</t>
  </si>
  <si>
    <t>Lançamento e adensamento de concreto ou massa em fundação</t>
  </si>
  <si>
    <t>Armadura em barra de aço CA-50 (A ou B) fyk = 500 MPa</t>
  </si>
  <si>
    <t>09.01.020</t>
  </si>
  <si>
    <t>11.01.130</t>
  </si>
  <si>
    <t>11.16.040</t>
  </si>
  <si>
    <t>10.01.040</t>
  </si>
  <si>
    <t>2.2</t>
  </si>
  <si>
    <t>ALTURA</t>
  </si>
  <si>
    <t>PISO QUADRA</t>
  </si>
  <si>
    <t>Colchão de areia</t>
  </si>
  <si>
    <t>2.3</t>
  </si>
  <si>
    <t>Base de bica corrida</t>
  </si>
  <si>
    <t>Base de brita graduada</t>
  </si>
  <si>
    <t>54.01.210</t>
  </si>
  <si>
    <t>54.01.220</t>
  </si>
  <si>
    <t>11.18.180</t>
  </si>
  <si>
    <t>2.2.1</t>
  </si>
  <si>
    <t>2.2.2</t>
  </si>
  <si>
    <t>2.2.3</t>
  </si>
  <si>
    <t>2.2.4</t>
  </si>
  <si>
    <t>2.2.5</t>
  </si>
  <si>
    <t>Regularização e compactação mecanizada de superfície, sem controle do proctor normal</t>
  </si>
  <si>
    <t>54.01.010</t>
  </si>
  <si>
    <t>Escavação e carga mecanizada em solo de 1ª categoria, em campo aberto</t>
  </si>
  <si>
    <t>07.01.020</t>
  </si>
  <si>
    <t>2.3.1</t>
  </si>
  <si>
    <t>2.3.2</t>
  </si>
  <si>
    <t>2.3.3</t>
  </si>
  <si>
    <t>2.4</t>
  </si>
  <si>
    <t>DRENAGEM</t>
  </si>
  <si>
    <t>46.13.020</t>
  </si>
  <si>
    <t>Tubo em polietileno de alta densidade corrugado perfurado, DN= 4´, inclusive conexões</t>
  </si>
  <si>
    <t>08.05.190</t>
  </si>
  <si>
    <t>Manta geotêxtil com resistência à tração longitudinal de 16kN/m e transversal de 14kN/m</t>
  </si>
  <si>
    <t>2.4.1</t>
  </si>
  <si>
    <t>2.4.3</t>
  </si>
  <si>
    <t>2.4.4</t>
  </si>
  <si>
    <t>ALAMBRADO</t>
  </si>
  <si>
    <t>Alambrado em tela de aço galvanizado de 2´, montantes metálicos retos</t>
  </si>
  <si>
    <t>34.05.270</t>
  </si>
  <si>
    <t>Portão tubular em tela de aço galvanizado até 2,50 m de altura, completo</t>
  </si>
  <si>
    <t>24.02.100</t>
  </si>
  <si>
    <t>PISO EXTERNO</t>
  </si>
  <si>
    <t>UNID</t>
  </si>
  <si>
    <t>ILUMINAÇÃO</t>
  </si>
  <si>
    <t>Poste telecônico reto em aço SAE 1010/1020 galvanizado a fogo, altura de 6,00 m</t>
  </si>
  <si>
    <t>41.10.430</t>
  </si>
  <si>
    <t>Banco em concreto pré-moldado, comprimento 150 cm</t>
  </si>
  <si>
    <t>35.04.120</t>
  </si>
  <si>
    <t>Luminária LED retangular para poste, fluxo luminoso de 14160 a 17475 lm, eficiência mínima de 118 lm/W - potência de 80 W/120 W</t>
  </si>
  <si>
    <t>41.11.703</t>
  </si>
  <si>
    <t>QUADRA DE AREIA</t>
  </si>
  <si>
    <t>3.1.1</t>
  </si>
  <si>
    <t>5.1</t>
  </si>
  <si>
    <t>6.1</t>
  </si>
  <si>
    <t>6.2</t>
  </si>
  <si>
    <t>8.1</t>
  </si>
  <si>
    <t>8.2</t>
  </si>
  <si>
    <t>4.3</t>
  </si>
  <si>
    <t>02.08.020</t>
  </si>
  <si>
    <t>Placa de identificação para obra</t>
  </si>
  <si>
    <t>1.1</t>
  </si>
  <si>
    <t>DRENAGEM QUADRA DE AREIA</t>
  </si>
  <si>
    <t>m2</t>
  </si>
  <si>
    <t>m</t>
  </si>
  <si>
    <t>m3</t>
  </si>
  <si>
    <t>Apiloamento do fundo de valas</t>
  </si>
  <si>
    <t>unidades</t>
  </si>
  <si>
    <t>Lastro de pedra britada</t>
  </si>
  <si>
    <t>11.18.040</t>
  </si>
  <si>
    <t>kg</t>
  </si>
  <si>
    <t>INFRAESTRUTURA</t>
  </si>
  <si>
    <t>PILARES OU PILRETES</t>
  </si>
  <si>
    <t>pilares</t>
  </si>
  <si>
    <t>Alvenaria de bloco cerâmico de vedação, uso revestido, de 19 cm</t>
  </si>
  <si>
    <t>14.04.220</t>
  </si>
  <si>
    <t>Chapisco</t>
  </si>
  <si>
    <t>Reboco</t>
  </si>
  <si>
    <t>17.02.020</t>
  </si>
  <si>
    <t>17.02.220</t>
  </si>
  <si>
    <t>UNIDADES</t>
  </si>
  <si>
    <t>REFORMA VESTIÁRIOS</t>
  </si>
  <si>
    <t>REVESTIMENTO CERÂMICO</t>
  </si>
  <si>
    <t>Revestimento em placa cerâmica esmaltada de 20x20 cm, tipo monocolor, assentado e rejuntado com argamassa industrializada</t>
  </si>
  <si>
    <t>18.11.042</t>
  </si>
  <si>
    <t>vestiário deficiente masculino</t>
  </si>
  <si>
    <t>vestiário deficiente feminino</t>
  </si>
  <si>
    <t>vestiário feminino</t>
  </si>
  <si>
    <t>vestiário masculino</t>
  </si>
  <si>
    <t>VIDROS</t>
  </si>
  <si>
    <t>Vidro fantasia de 3/4 mm</t>
  </si>
  <si>
    <t>26.01.230</t>
  </si>
  <si>
    <t>VIDRO</t>
  </si>
  <si>
    <t>Tinta acrílica em massa, inclusive preparo (pintura externa)</t>
  </si>
  <si>
    <t>Tinta acrílica em massa, inclusive preparo (pintura interna)</t>
  </si>
  <si>
    <t>Tinta acrílica em massa, inclusive preparo (laje)</t>
  </si>
  <si>
    <t>33.10.050</t>
  </si>
  <si>
    <t>OITÃO</t>
  </si>
  <si>
    <t>PNE FEMININO</t>
  </si>
  <si>
    <t>PNE MASCULINO</t>
  </si>
  <si>
    <t>descontar vitrô</t>
  </si>
  <si>
    <t>VESTIARIO FEMININO</t>
  </si>
  <si>
    <t>descontar vitro</t>
  </si>
  <si>
    <t>VESTIARIO MASCULINO</t>
  </si>
  <si>
    <t>ADMINISTRAÇÃO</t>
  </si>
  <si>
    <t>descntar vitro</t>
  </si>
  <si>
    <t>descontar porta</t>
  </si>
  <si>
    <t>total</t>
  </si>
  <si>
    <t>HALL VESTIARIO FEMININO</t>
  </si>
  <si>
    <t>descontar portas</t>
  </si>
  <si>
    <t>HALL VESTIARIO MASCULINO</t>
  </si>
  <si>
    <t>HALL ADM</t>
  </si>
  <si>
    <t>PINTURA TINTA DE ACABAMENTO (PIGMENTADA) ESMALTE SINTÉTICO ACETINADO E M MADEIRA, 2 DEMÃOS. AF_01/2021</t>
  </si>
  <si>
    <t>Esmalte a base de água em estrutura metálica</t>
  </si>
  <si>
    <t>33.07.102</t>
  </si>
  <si>
    <t>TROCA DE COBERTURA</t>
  </si>
  <si>
    <t>Retirada de estrutura em madeira tesoura - telhas perfil qualquer</t>
  </si>
  <si>
    <t>04.02.070</t>
  </si>
  <si>
    <t>Retirada de telhamento perfil e material qualquer, exceto barro</t>
  </si>
  <si>
    <t>04.03.040</t>
  </si>
  <si>
    <t>Fornecimento e montagem de estrutura em aço ASTM-A36, sem pintura</t>
  </si>
  <si>
    <t>15.03.030</t>
  </si>
  <si>
    <t>Telhamento em chapa de aço pré-pintada com epóxi e poliéster, perfil ondulado, com espessura de 0,50 mm</t>
  </si>
  <si>
    <t>16.12.020</t>
  </si>
  <si>
    <t>Calha, rufo, afins em chapa galvanizada nº 24 - corte 0,33 m</t>
  </si>
  <si>
    <t>16.33.022</t>
  </si>
  <si>
    <t>Demolição manual de alvenaria de elevação ou elemento vazado, incluindo revestimento</t>
  </si>
  <si>
    <t>03.02.040</t>
  </si>
  <si>
    <t>BASE PARA ACADEMIA AO AR LIVRE</t>
  </si>
  <si>
    <t>EXECUÇÃO DE PASSEIO (CALÇADA) OU PISO DE CONCRETO COM CONCRETO MOLDADOIN LOCO, USINADO, ACABAMENTO CONVENCIONAL, NÃO ARMADO. AF_07/2016</t>
  </si>
  <si>
    <t>PISO CONCRETO</t>
  </si>
  <si>
    <t>ÁREA CALCULADA NO CAD</t>
  </si>
  <si>
    <t>Plantio de grama batatais em placas (jardins e canteiros)</t>
  </si>
  <si>
    <t>Portão de 2 folhas, tubular em tela de aço galvanizado acima de 2,50 m de altura, completo</t>
  </si>
  <si>
    <t>24.02.270</t>
  </si>
  <si>
    <t>PINTURA GINÁSIO</t>
  </si>
  <si>
    <t>Tela de proteção tipo mosquiteira</t>
  </si>
  <si>
    <t>25.20.020</t>
  </si>
  <si>
    <t>PINTURA DE PISO COM TINTA EPÓXI, APLICAÇÃO MANUAL, 2 DEMÃOS, INCLUSO PRIMER EPÓXI. AF_05/2021 (piso quadra e entorno)</t>
  </si>
  <si>
    <t>PINTURA DE PISO COM TINTA EPÓXI, APLICAÇÃO MANUAL, 2 DEMÃOS, INCLUSO PRIMER EPÓXI. AF_05/2021 (arquibancadas)</t>
  </si>
  <si>
    <t>área levantada no cad</t>
  </si>
  <si>
    <t>comprimento</t>
  </si>
  <si>
    <t>degrau</t>
  </si>
  <si>
    <t>espelho</t>
  </si>
  <si>
    <t>arquibancadas</t>
  </si>
  <si>
    <t>Esmalte a base de água em estrutura metálica (portões)</t>
  </si>
  <si>
    <t>10.1</t>
  </si>
  <si>
    <t>PINTURA INTERNA</t>
  </si>
  <si>
    <t>10.2</t>
  </si>
  <si>
    <t>PINTURA EXTERNA</t>
  </si>
  <si>
    <t>Esmalte a base de água em estrutura metálica (guarda corpo entorno quadra)</t>
  </si>
  <si>
    <t>altura</t>
  </si>
  <si>
    <t>Tinta acrílica em massa, inclusive preparo (alvenaria interna)</t>
  </si>
  <si>
    <t>lateral maior</t>
  </si>
  <si>
    <t>lateral menor</t>
  </si>
  <si>
    <t>decontos</t>
  </si>
  <si>
    <t>arquibancada</t>
  </si>
  <si>
    <t>portões</t>
  </si>
  <si>
    <t>vãos vestiários</t>
  </si>
  <si>
    <t>vãos adm</t>
  </si>
  <si>
    <t>total descontos</t>
  </si>
  <si>
    <t>PINTURA ESTRUTURA METÁLICA</t>
  </si>
  <si>
    <t>Pintura com esmalte alquídico em estrutura metálica</t>
  </si>
  <si>
    <t>33.07.140</t>
  </si>
  <si>
    <t>10.3</t>
  </si>
  <si>
    <t>1.2</t>
  </si>
  <si>
    <t>PREPARO DE FUNDO DE VALA COM LARGURA MENOR QUE 1,5 M (ACERTO DO SOLO NATURAL). AF_08/2020</t>
  </si>
  <si>
    <t>2.1.2.1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</si>
  <si>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</si>
  <si>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</si>
  <si>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</si>
  <si>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</si>
  <si>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</si>
  <si>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</si>
  <si>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</si>
  <si>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</si>
  <si>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</si>
  <si>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2.1.2.2</t>
  </si>
  <si>
    <t>2.1.2.3</t>
  </si>
  <si>
    <t>2.1.2.4</t>
  </si>
  <si>
    <t>7.1</t>
  </si>
  <si>
    <t>7.2</t>
  </si>
  <si>
    <t>8.3</t>
  </si>
  <si>
    <t>9.1</t>
  </si>
  <si>
    <t>9.2</t>
  </si>
  <si>
    <t>9.3</t>
  </si>
  <si>
    <t>9.4</t>
  </si>
  <si>
    <t>9.5</t>
  </si>
  <si>
    <t>10.5</t>
  </si>
  <si>
    <t>11.1</t>
  </si>
  <si>
    <t>11.1.1</t>
  </si>
  <si>
    <t>11.1.2</t>
  </si>
  <si>
    <t>11.1.3</t>
  </si>
  <si>
    <t>11.1.4</t>
  </si>
  <si>
    <t>11.1.5</t>
  </si>
  <si>
    <t>11.2</t>
  </si>
  <si>
    <t>11.2.1</t>
  </si>
  <si>
    <t>11.2.2</t>
  </si>
  <si>
    <t>11.3</t>
  </si>
  <si>
    <t>11.3.1</t>
  </si>
  <si>
    <t>KG/M2</t>
  </si>
  <si>
    <t>Demolição manual de concreto simples</t>
  </si>
  <si>
    <t>03.01.020</t>
  </si>
  <si>
    <t>Retirada de guarda-corpo ou gradil em geral</t>
  </si>
  <si>
    <t>04.09.100</t>
  </si>
  <si>
    <t>Cimentado desempenado</t>
  </si>
  <si>
    <t>17.03.020</t>
  </si>
  <si>
    <t>5.2</t>
  </si>
  <si>
    <t>5.3</t>
  </si>
  <si>
    <t>área retirada do cad</t>
  </si>
  <si>
    <t>por</t>
  </si>
  <si>
    <t>ÁREA CALCULADA NO AUTO CAD</t>
  </si>
  <si>
    <t>perímetro</t>
  </si>
  <si>
    <t>2.4.2</t>
  </si>
  <si>
    <t>M DE CONTORNO DA MANTA</t>
  </si>
  <si>
    <t>3.1</t>
  </si>
  <si>
    <t>3.2</t>
  </si>
  <si>
    <t>2.5</t>
  </si>
  <si>
    <t>2.5.1</t>
  </si>
  <si>
    <t>2.5.2</t>
  </si>
  <si>
    <t>PILARES OU PILARETES</t>
  </si>
  <si>
    <t>DESCONTAR ESQUADRIAS</t>
  </si>
  <si>
    <t>A.C.</t>
  </si>
  <si>
    <t>VEST. FEM.</t>
  </si>
  <si>
    <t>PNE FEM</t>
  </si>
  <si>
    <t>VEST. MASC..</t>
  </si>
  <si>
    <t>PNE MASC.</t>
  </si>
  <si>
    <t>ADM</t>
  </si>
  <si>
    <t>PORTAS</t>
  </si>
  <si>
    <t>VITROS</t>
  </si>
  <si>
    <t>cmprim.</t>
  </si>
  <si>
    <t>laterais</t>
  </si>
  <si>
    <t>unid</t>
  </si>
  <si>
    <t>Execução de passeio (piso em concreto desempenado)</t>
  </si>
  <si>
    <t>6.3</t>
  </si>
  <si>
    <t>6.4</t>
  </si>
  <si>
    <t>6.5</t>
  </si>
  <si>
    <t>6.6</t>
  </si>
  <si>
    <t>6.7</t>
  </si>
  <si>
    <t>Regularização e compactação mecanizada de superfície, sem controle do proctor normal (apiloamento)</t>
  </si>
  <si>
    <t>Cabo de cobre de 6 mm², isolamento 750 V - isolação em PVC 70°C</t>
  </si>
  <si>
    <t>39.02.030</t>
  </si>
  <si>
    <t>Cabo de cobre de 2,5 mm², isolamento 750 V - isolação em PVC 70°C</t>
  </si>
  <si>
    <t>39.02.016</t>
  </si>
  <si>
    <t>POSTES C/ LUMINÁRIAS EM LED</t>
  </si>
  <si>
    <t>UNID.</t>
  </si>
  <si>
    <t>Relé fotoelétrico 50/60 Hz, 110/220 V, 1200 VA, completo</t>
  </si>
  <si>
    <t>40.11.010</t>
  </si>
  <si>
    <t>Quadro de distribuição universal de sobrepor, para disjuntores 16 DIN / 12 Bolt-on - 150 A - sem componentes</t>
  </si>
  <si>
    <t>37.04.250</t>
  </si>
  <si>
    <t>Disjuntor termomagnético, bipolar 220/380 V, corrente de 10 A até 50 A</t>
  </si>
  <si>
    <t>37.13.630</t>
  </si>
  <si>
    <t>INSTALAÇÃO DE TESOURA (INTEIRA OU MEIA), EM AÇO, PARA VÃOS MAIORES OU IGUAIS A 6,0 M E MENORES QUE 8,0 M, INCLUSO IÇAMENTO. AF_07/2019</t>
  </si>
  <si>
    <t>TRAMA DE AÇO COMPOSTA POR TERÇAS PARA TELHADOS DE ATÉ 2 ÁGUAS PARA TELHA ONDULADA DE FIBROCIMENTO, METÁLICA, PLÁSTICA OU TERMOACÚSTICA, INCLUSO TRANSPORTE VERTICAL. AF_07/2019</t>
  </si>
  <si>
    <t>Plantio de grama esmeralda em placas (jardins e canteiros)</t>
  </si>
  <si>
    <t>34.02.100</t>
  </si>
  <si>
    <t>AREA RETIRADA DO CAD</t>
  </si>
  <si>
    <t>QUADRA DE FUTEBOL SOCIETY</t>
  </si>
  <si>
    <t>QUADRA SOCIETY</t>
  </si>
  <si>
    <t>INFRAESTRUTURA MURETA</t>
  </si>
  <si>
    <t>ALVENARIA MURETA</t>
  </si>
  <si>
    <t>PILARES OU PILARETES MURETA</t>
  </si>
  <si>
    <t>Revestimento em grama sintética, com espessura de 20 a 32 mm</t>
  </si>
  <si>
    <t>21.01.160</t>
  </si>
  <si>
    <t>Poste oficial completo com rede para voleibol</t>
  </si>
  <si>
    <t>35.01.170</t>
  </si>
  <si>
    <t>CJ</t>
  </si>
  <si>
    <t>Trave oficial completa com rede para futebol de salão</t>
  </si>
  <si>
    <t>35.01.150</t>
  </si>
  <si>
    <t>3.2.1</t>
  </si>
  <si>
    <t>3.3</t>
  </si>
  <si>
    <t>3.3.1</t>
  </si>
  <si>
    <t>3.3.2</t>
  </si>
  <si>
    <t>3.3.3</t>
  </si>
  <si>
    <t>3.3.4</t>
  </si>
  <si>
    <t>3.3.5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</si>
  <si>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</si>
  <si>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</si>
  <si>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</si>
  <si>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</si>
  <si>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</si>
  <si>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</si>
  <si>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</si>
  <si>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</si>
  <si>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5.4</t>
  </si>
  <si>
    <t>5.5</t>
  </si>
  <si>
    <t>5.6</t>
  </si>
  <si>
    <t>5.7</t>
  </si>
  <si>
    <t>8.1.1</t>
  </si>
  <si>
    <t>8.1.2</t>
  </si>
  <si>
    <t>8.1.3</t>
  </si>
  <si>
    <t>8.1.4</t>
  </si>
  <si>
    <t>8.1.5</t>
  </si>
  <si>
    <t>8.2.1</t>
  </si>
  <si>
    <t>8.2.2</t>
  </si>
  <si>
    <t>8.3.1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</si>
  <si>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</si>
  <si>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</si>
  <si>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</si>
  <si>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</si>
  <si>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</si>
  <si>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</si>
  <si>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</si>
  <si>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</si>
  <si>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</si>
  <si>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9.2.1</t>
  </si>
  <si>
    <t>9.2.2</t>
  </si>
  <si>
    <t>9.2.3</t>
  </si>
  <si>
    <t>9.2.4</t>
  </si>
  <si>
    <t>9.3.1</t>
  </si>
  <si>
    <t>9.3.2</t>
  </si>
  <si>
    <t>9.3.3</t>
  </si>
  <si>
    <t>9.4.1</t>
  </si>
  <si>
    <t>9.4.2</t>
  </si>
  <si>
    <t>9.5.1</t>
  </si>
  <si>
    <t>9.5.2</t>
  </si>
  <si>
    <t>9.5.3</t>
  </si>
  <si>
    <t>9.5.4</t>
  </si>
  <si>
    <t>9.5.5</t>
  </si>
  <si>
    <t>9.5.6</t>
  </si>
  <si>
    <t>9.5.7</t>
  </si>
  <si>
    <t>9.5.8</t>
  </si>
  <si>
    <t>6.8</t>
  </si>
  <si>
    <t>Eletroduto de PVC corrugado flexível reforçado, diâmetro externo de 32 mm</t>
  </si>
  <si>
    <t>38.19.220</t>
  </si>
  <si>
    <t>9.5.9</t>
  </si>
  <si>
    <t>FDE</t>
  </si>
  <si>
    <t>PINTURA DE QUADRAS ESP-LINHAS DEMARCATORIAS (600M2)</t>
  </si>
  <si>
    <t>15.04.080</t>
  </si>
  <si>
    <t>8.1.6</t>
  </si>
  <si>
    <t>24.01.190</t>
  </si>
  <si>
    <t>35.20.010</t>
  </si>
  <si>
    <t>Caixilho fixo em tela de aço galvanizado tipo ondulada com malha de 1/2", fio 12, com requadro em cantoneira de aço carbono, sob medida</t>
  </si>
  <si>
    <t>Tela em polietileno, malha 10 x 10 cm, fio 2 mm</t>
  </si>
  <si>
    <t>Tela de proteção tipo mosquiteira (elemento vazado)</t>
  </si>
  <si>
    <t>Tela em polietileno, malha 10 x 10 cm, fio 2 mm (ao redor da quadra)</t>
  </si>
  <si>
    <t>3.5</t>
  </si>
  <si>
    <t>REFORMA INSTALAÇÕES ELÉTRICAS</t>
  </si>
  <si>
    <t>M COMPR</t>
  </si>
  <si>
    <t>M ALTURA</t>
  </si>
  <si>
    <t>SERVIÇOS EXTERNOS</t>
  </si>
  <si>
    <t>10.1.1</t>
  </si>
  <si>
    <t>10.1.2</t>
  </si>
  <si>
    <t>10.1.3</t>
  </si>
  <si>
    <t>TELAS DE PROTEÇÃO</t>
  </si>
  <si>
    <t>10.2.1</t>
  </si>
  <si>
    <t>10.2.2</t>
  </si>
  <si>
    <t>10.2.3</t>
  </si>
  <si>
    <t xml:space="preserve">EQUIPAMENTOS QUADRAS </t>
  </si>
  <si>
    <t>10.3.1</t>
  </si>
  <si>
    <t>10.3.2</t>
  </si>
  <si>
    <t>11.4</t>
  </si>
  <si>
    <t>11.1.6</t>
  </si>
  <si>
    <t>11.1.8</t>
  </si>
  <si>
    <t>11.1.7</t>
  </si>
  <si>
    <t>11.1.9</t>
  </si>
  <si>
    <t>11.4.1</t>
  </si>
  <si>
    <t>11.2.3</t>
  </si>
  <si>
    <t>11.2.4</t>
  </si>
  <si>
    <t>11.3.2</t>
  </si>
  <si>
    <t>11.3.3</t>
  </si>
  <si>
    <t>11.4.2</t>
  </si>
  <si>
    <t>Escavação e carga mecanizada em solo de 2ª categoria, em campo aberto</t>
  </si>
  <si>
    <t>07.01.060</t>
  </si>
  <si>
    <t>Carga e remoção de terra até a distância média de 1 km</t>
  </si>
  <si>
    <t>07.01.120</t>
  </si>
  <si>
    <t>Lastro e/ou fundação em rachão mecanizado</t>
  </si>
  <si>
    <t>11.18.140</t>
  </si>
  <si>
    <t>Aterro mecanizado por compensação, solo de 1ª categoria em campo aberto, sem compactação do aterro</t>
  </si>
  <si>
    <t>07.12.040</t>
  </si>
  <si>
    <t>11.4.3</t>
  </si>
  <si>
    <t>11.4.4</t>
  </si>
  <si>
    <t>PROFUND.</t>
  </si>
  <si>
    <t>ÁREA</t>
  </si>
  <si>
    <t>CONSTRUÇÃO DE ESCADA METÁLICA</t>
  </si>
  <si>
    <t>7.10</t>
  </si>
  <si>
    <t>7.11</t>
  </si>
  <si>
    <t>41.10.340</t>
  </si>
  <si>
    <t>Poste telecônico reto em aço SAE 1010/1020 galvanizado a fogo, altura de 8,00 m (quadra areia e quadra society)</t>
  </si>
  <si>
    <t>conforme projeto de estrutura metélica</t>
  </si>
  <si>
    <t>Projetor LED modular, fluxo luminoso de 26294 lm, eficiência mínima de 125 l/W - 150 W/200 W</t>
  </si>
  <si>
    <t>41.12.210</t>
  </si>
  <si>
    <t>6.9</t>
  </si>
  <si>
    <t>6.10</t>
  </si>
  <si>
    <t>Tinta acrílica em massa, inclusive preparo (alvenaria externa)</t>
  </si>
  <si>
    <t>Interruptor com 1 tecla simples e placa</t>
  </si>
  <si>
    <t>40.05.020</t>
  </si>
  <si>
    <t>Cabo de cobre de 1,5 mm², isolamento 750 V - isolação em PVC 70°C</t>
  </si>
  <si>
    <t>39.02.010</t>
  </si>
  <si>
    <t>Luminária LED retangular de sobrepor com difusor translúcido, 4000 K, fluxo luminoso de 3690 a 4800 lm, potência de 38 W a 41 W</t>
  </si>
  <si>
    <t>41.31.040</t>
  </si>
  <si>
    <t>Chuveiro elétrico de 6.500W / 220V com resistência blindada</t>
  </si>
  <si>
    <t>43.02.080</t>
  </si>
  <si>
    <t>Cabo de cobre de 4 mm², isolamento 750 V - isolação em PVC 70°C</t>
  </si>
  <si>
    <t>39.02.020</t>
  </si>
  <si>
    <t>3.5.1</t>
  </si>
  <si>
    <t>3.5.2</t>
  </si>
  <si>
    <t>3.5.6</t>
  </si>
  <si>
    <t>3.5.3</t>
  </si>
  <si>
    <t>3.5.4</t>
  </si>
  <si>
    <t>3.5.5</t>
  </si>
  <si>
    <t>ILUMINAÇÃO EXTERNA E QUADRAS</t>
  </si>
  <si>
    <t>10.4</t>
  </si>
  <si>
    <t>ILUMINAÇÃO INTERNA GINÁSIO</t>
  </si>
  <si>
    <t>10.4.1</t>
  </si>
  <si>
    <t>CONSTRUÇÃO DE SANITÁRIOS P.N.E.</t>
  </si>
  <si>
    <t>12.1</t>
  </si>
  <si>
    <t>Escavação manual em solo de 1ª e 2ª categoria em campo aberto</t>
  </si>
  <si>
    <t>Reaterro manual apiloado</t>
  </si>
  <si>
    <t>Concreto usinado, fck = 25,0 Mpa</t>
  </si>
  <si>
    <t>Armadura em barra de aço CA-50 (A ou B) fyk= 500 Mpa</t>
  </si>
  <si>
    <t>06.11.040</t>
  </si>
  <si>
    <t>Forma plana em compensado para estrutura convencional</t>
  </si>
  <si>
    <t>12.2</t>
  </si>
  <si>
    <t>SUPERESTRUTURA</t>
  </si>
  <si>
    <t>09.02.020</t>
  </si>
  <si>
    <t>Alvenaria de bloco cerâmico de vedação, uso revestido, de 14 cm</t>
  </si>
  <si>
    <t>12.3</t>
  </si>
  <si>
    <t>12.4</t>
  </si>
  <si>
    <t>ESQUADRIA</t>
  </si>
  <si>
    <t>12.5</t>
  </si>
  <si>
    <t>REVESTIMENTO INTERNO</t>
  </si>
  <si>
    <t>12.5.1</t>
  </si>
  <si>
    <t>Emboço comum</t>
  </si>
  <si>
    <t>17.02.120</t>
  </si>
  <si>
    <t>12.5.2</t>
  </si>
  <si>
    <t>12.6</t>
  </si>
  <si>
    <t>12.7</t>
  </si>
  <si>
    <t>33.10.020</t>
  </si>
  <si>
    <t>12.8</t>
  </si>
  <si>
    <t>SANT PNE</t>
  </si>
  <si>
    <t>Barra de apoio reta, para pessoas com mobilidade reduzida, em tubo de aço inoxidável de 1 1/2´ x 800 mm</t>
  </si>
  <si>
    <t>Barra de apoio lateral para lavatório, para pessoas com mobilidade reduzida, em tubo de aço inoxidável de 1.1/4", comprimento 25 a 30 cm</t>
  </si>
  <si>
    <t>30.01.030</t>
  </si>
  <si>
    <t>30.01.061</t>
  </si>
  <si>
    <t>30.08.040</t>
  </si>
  <si>
    <t>30.08.060</t>
  </si>
  <si>
    <t>12.9</t>
  </si>
  <si>
    <t>Lâmpada led tubular T8 com base G13, de 750 até 940 Im - 9 W</t>
  </si>
  <si>
    <t>Cabo de cobre de 10 mm², isolamento 0,6/1 kV - isolação em PVC70°C</t>
  </si>
  <si>
    <t>41.02.541</t>
  </si>
  <si>
    <t>39.02.040</t>
  </si>
  <si>
    <t>12.10</t>
  </si>
  <si>
    <t>12.10.1</t>
  </si>
  <si>
    <t>ESCADA METÁLICA</t>
  </si>
  <si>
    <t>SANITÁRIOS PNE</t>
  </si>
  <si>
    <t xml:space="preserve">perímetro </t>
  </si>
  <si>
    <t>metros</t>
  </si>
  <si>
    <t>infraestrutura</t>
  </si>
  <si>
    <t>superestrutura</t>
  </si>
  <si>
    <t>Vergas, contravergas e pilaretes de concreto armado</t>
  </si>
  <si>
    <t>14.20.010</t>
  </si>
  <si>
    <t>12.1.1</t>
  </si>
  <si>
    <t>12.1.2</t>
  </si>
  <si>
    <t>12.2.2</t>
  </si>
  <si>
    <t>12.1.3</t>
  </si>
  <si>
    <t>12.1.4</t>
  </si>
  <si>
    <t>12.1.5</t>
  </si>
  <si>
    <t>12.1.7</t>
  </si>
  <si>
    <t>12.1.6</t>
  </si>
  <si>
    <t>12.2.1</t>
  </si>
  <si>
    <t>12.2.3</t>
  </si>
  <si>
    <t>12.4.3</t>
  </si>
  <si>
    <t>12.2.4</t>
  </si>
  <si>
    <t>12.3.1</t>
  </si>
  <si>
    <t>alvenaria</t>
  </si>
  <si>
    <t>descontar</t>
  </si>
  <si>
    <t>Caixilho em ferro basculante, sob medida</t>
  </si>
  <si>
    <t>24.01.030</t>
  </si>
  <si>
    <t>Porta lisa de madeira, interna, resistente a umidade "PIM RU", para acabamento em pintura, tipo acessível, padrão dimensional médio/pesado, com ferragens, completo - 90 x 210 cm</t>
  </si>
  <si>
    <t>23.13.052</t>
  </si>
  <si>
    <t>Vidro liso transparente de 4 mm</t>
  </si>
  <si>
    <t>26.01.040</t>
  </si>
  <si>
    <t>12.4.1</t>
  </si>
  <si>
    <t>12.6.1</t>
  </si>
  <si>
    <t>12.4.2</t>
  </si>
  <si>
    <t>Alvenaria de bloco de concreto de vedação de 19 x 19 x 39 cm - classe C</t>
  </si>
  <si>
    <t>14.10.121</t>
  </si>
  <si>
    <t>PAREDES NOVAS</t>
  </si>
  <si>
    <t>PAREDES ANTIGAS</t>
  </si>
  <si>
    <t>DESCONTAR PORTA</t>
  </si>
  <si>
    <t>descontar janelas</t>
  </si>
  <si>
    <t>Placa cerâmica esmaltada rústica PEI-5 para área interna com saída para o exterior, grupo de absorção BIIb, resistência química B, assentado com argamassa colante industrializada</t>
  </si>
  <si>
    <t>Esmalte à base água em superfície metálica, inclusive preparo</t>
  </si>
  <si>
    <t>33.11.050</t>
  </si>
  <si>
    <t>PINTURA TINTA DE ACABAMENTO (PIGMENTADA) ESMALTE SINTÉTICO ACETINADO EM MADEIRA, 2 DEMÃOS. AF_01/2021</t>
  </si>
  <si>
    <t>Tinta látex em massa, inclusive preparo (INTERNA)</t>
  </si>
  <si>
    <t>Tinta látex em massa, inclusive preparo (EXTERNA)</t>
  </si>
  <si>
    <t>Lavatório de louça para canto sem coluna para pessoas com mobilidade reduzida</t>
  </si>
  <si>
    <t>Bacia sifonada de louça para pessoas com mobilidade reduzida - capacidade de 6 litros</t>
  </si>
  <si>
    <t>12.7.1</t>
  </si>
  <si>
    <t>12.7.2</t>
  </si>
  <si>
    <t>12.7.3</t>
  </si>
  <si>
    <t>12.7.4</t>
  </si>
  <si>
    <t>12.6.2</t>
  </si>
  <si>
    <t>Luminária retangular de sobrepor tipo calha aberta, para 2 lâmpadas fluorescentes tubulares de 32 W</t>
  </si>
  <si>
    <t>41.14.070</t>
  </si>
  <si>
    <t>12.11</t>
  </si>
  <si>
    <t>Forro em lâmina de PVC</t>
  </si>
  <si>
    <t>22.03.070</t>
  </si>
  <si>
    <t>12.11.1</t>
  </si>
  <si>
    <t>12.9.1</t>
  </si>
  <si>
    <t>12.8.1</t>
  </si>
  <si>
    <t>12.8.2</t>
  </si>
  <si>
    <t>12.8.3</t>
  </si>
  <si>
    <t>12.8.4</t>
  </si>
  <si>
    <t>12.8.5</t>
  </si>
  <si>
    <t>12.8.6</t>
  </si>
  <si>
    <t>12.8.7</t>
  </si>
  <si>
    <t>REVESTIMENTO DE PAREDES</t>
  </si>
  <si>
    <t>12.5.3</t>
  </si>
  <si>
    <t>12.5.4</t>
  </si>
  <si>
    <t>12.9.2</t>
  </si>
  <si>
    <t>12.9.3</t>
  </si>
  <si>
    <t>12.9.4</t>
  </si>
  <si>
    <t>12.9.5</t>
  </si>
  <si>
    <t>12.9.6</t>
  </si>
  <si>
    <t>Torneira curta com rosca para uso geral, em latão fundido cromado, DN= 3/4´</t>
  </si>
  <si>
    <t>44.03.400</t>
  </si>
  <si>
    <t>Caixa sifonada de PVC rígido de 150 x 150 x 50 mm, com grelha</t>
  </si>
  <si>
    <t>49.01.030</t>
  </si>
  <si>
    <t>Registro de gaveta em latão fundido sem acabamento, DN= 3/4´</t>
  </si>
  <si>
    <t>47.01.020</t>
  </si>
  <si>
    <t>Tubo de PVC rígido soldável marrom, DN= 50 mm, (1 1/2´), inclusive conexões</t>
  </si>
  <si>
    <t>46.01.050</t>
  </si>
  <si>
    <t>Tubo de PVC rígido soldável marrom, DN= 20 mm, (1/2´), inclusive conexões</t>
  </si>
  <si>
    <t>46.01.010</t>
  </si>
  <si>
    <t>Tubo de PVC rígido branco PxB com virola e anel de borracha, linha esgoto série normal, DN= 50 mm, inclusive conexões</t>
  </si>
  <si>
    <t>46.02.050</t>
  </si>
  <si>
    <t>Tubo de PVC rígido branco PxB com virola e anel de borracha, linha esgoto série normal, DN= 100 mm, inclusive conexões</t>
  </si>
  <si>
    <t>46.02.070</t>
  </si>
  <si>
    <t>Sifão plástico sanfonado universal de 1´</t>
  </si>
  <si>
    <t>44.20.010</t>
  </si>
  <si>
    <t>12.8.8</t>
  </si>
  <si>
    <t>12.8.9</t>
  </si>
  <si>
    <t>12.8.10</t>
  </si>
  <si>
    <t>12.8.11</t>
  </si>
  <si>
    <t>12.8.12</t>
  </si>
  <si>
    <t>12.8.13</t>
  </si>
  <si>
    <t>12.1.8</t>
  </si>
  <si>
    <t>12.2.5</t>
  </si>
  <si>
    <t>10.4.2</t>
  </si>
  <si>
    <t>10.4.3</t>
  </si>
  <si>
    <t>Caixa de medição externa tipo ´N´ (1300 x 1200 x 270) mm, padrão Concessionárias</t>
  </si>
  <si>
    <t>36.03.050</t>
  </si>
  <si>
    <t>6.11</t>
  </si>
  <si>
    <t>Placa cerâmica esmaltada PEI-5 para área interna, grupo de absorção BIIb, resistência química B, assentado com argamassa colante industrializada</t>
  </si>
  <si>
    <t>18.06.102</t>
  </si>
  <si>
    <t>Válvula de descarga antivandalismo, DN= 1 1/2´</t>
  </si>
  <si>
    <t>47.04.050 V</t>
  </si>
  <si>
    <t>REVITALIZAÇÃO DE GINÁSIO POLIESPORTIVO</t>
  </si>
  <si>
    <t>RUA XV DE NOVEMBRO - JD. BANDEIRANTES</t>
  </si>
  <si>
    <t>Tietê, 29 de julho de 2023.</t>
  </si>
  <si>
    <t>CDHU VERSÃO 190 SEM DESONERAÇÃO</t>
  </si>
  <si>
    <t>SINAPI MAIO 2023 SEM DESONERAÇÃO</t>
  </si>
  <si>
    <t>FDE ABRIL 2023 SEM DESONERAÇÃO</t>
  </si>
  <si>
    <t>SERVIÇO</t>
  </si>
  <si>
    <t>5º MÊS</t>
  </si>
  <si>
    <t>6º MÊS</t>
  </si>
  <si>
    <t>13.</t>
  </si>
  <si>
    <t>FORNECIMENTO E INSTALAÇÃO DE EQUIPAMENTOS</t>
  </si>
  <si>
    <t>Tietê, 21 de setembro de 2023.</t>
  </si>
  <si>
    <t>LUCAS AMADIO POLASTRE</t>
  </si>
  <si>
    <t>ARQUITETO E URBANISTA</t>
  </si>
  <si>
    <t xml:space="preserve">CAU: A1466577 </t>
  </si>
  <si>
    <t>SECRETÁRIO INTERINO DE OBRAS E PLANEJAMENTO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</si>
</sst>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10" fontId="0" fillId="0" borderId="0" xfId="0" applyNumberForma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4" xfId="0" applyNumberFormat="1" applyBorder="1"/>
    <xf numFmtId="2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4" fontId="0" fillId="2" borderId="5" xfId="0" applyNumberFormat="1" applyFill="1" applyBorder="1" applyAlignment="1">
      <alignment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4" xfId="0" applyNumberFormat="1" applyBorder="1" applyAlignment="1">
      <alignment vertical="center"/>
    </xf>
    <xf numFmtId="0" fontId="2" fillId="0" borderId="6" xfId="0" applyFont="1" applyBorder="1"/>
    <xf numFmtId="0" fontId="2" fillId="2" borderId="6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6" xfId="0" applyFill="1" applyBorder="1"/>
    <xf numFmtId="0" fontId="2" fillId="2" borderId="5" xfId="0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5" xfId="0" applyNumberFormat="1" applyBorder="1"/>
    <xf numFmtId="0" fontId="2" fillId="0" borderId="7" xfId="0" applyFont="1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8" xfId="0" applyNumberFormat="1" applyBorder="1"/>
    <xf numFmtId="0" fontId="2" fillId="2" borderId="6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2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2" fillId="2" borderId="2" xfId="0" applyNumberFormat="1" applyFont="1" applyFill="1" applyBorder="1" applyAlignment="1">
      <alignment horizontal="left" vertical="center"/>
    </xf>
    <xf numFmtId="0" fontId="0" fillId="0" borderId="0" xfId="0" applyFill="1"/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vertical="center"/>
    </xf>
    <xf numFmtId="4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2" fontId="0" fillId="0" borderId="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Font="1" applyBorder="1"/>
    <xf numFmtId="0" fontId="0" fillId="3" borderId="0" xfId="0" applyFont="1" applyFill="1"/>
    <xf numFmtId="0" fontId="0" fillId="3" borderId="0" xfId="0" applyFill="1"/>
    <xf numFmtId="0" fontId="2" fillId="0" borderId="5" xfId="0" applyFont="1" applyBorder="1" applyAlignment="1">
      <alignment horizontal="left" vertical="center"/>
    </xf>
    <xf numFmtId="44" fontId="2" fillId="0" borderId="9" xfId="0" applyNumberFormat="1" applyFont="1" applyBorder="1"/>
    <xf numFmtId="44" fontId="2" fillId="0" borderId="2" xfId="0" applyNumberFormat="1" applyFont="1" applyBorder="1"/>
    <xf numFmtId="0" fontId="0" fillId="0" borderId="1" xfId="0" applyFont="1" applyBorder="1"/>
    <xf numFmtId="0" fontId="2" fillId="0" borderId="0" xfId="0" applyFont="1" applyBorder="1" applyAlignment="1">
      <alignment horizontal="left" vertical="center"/>
    </xf>
    <xf numFmtId="0" fontId="0" fillId="0" borderId="3" xfId="0" applyFont="1" applyBorder="1"/>
    <xf numFmtId="44" fontId="0" fillId="0" borderId="3" xfId="0" applyNumberFormat="1" applyBorder="1"/>
    <xf numFmtId="0" fontId="0" fillId="0" borderId="4" xfId="0" applyFont="1" applyBorder="1"/>
    <xf numFmtId="0" fontId="0" fillId="0" borderId="10" xfId="0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2" fontId="0" fillId="2" borderId="12" xfId="0" applyNumberFormat="1" applyFill="1" applyBorder="1" applyAlignment="1">
      <alignment horizontal="center" vertical="center"/>
    </xf>
    <xf numFmtId="44" fontId="0" fillId="2" borderId="12" xfId="0" applyNumberFormat="1" applyFill="1" applyBorder="1" applyAlignment="1">
      <alignment vertical="center"/>
    </xf>
    <xf numFmtId="44" fontId="2" fillId="2" borderId="13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2" fontId="2" fillId="0" borderId="5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4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0" fontId="0" fillId="0" borderId="0" xfId="0" applyNumberFormat="1" applyAlignment="1">
      <alignment horizontal="left" vertical="center"/>
    </xf>
    <xf numFmtId="2" fontId="0" fillId="0" borderId="3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/>
    <xf numFmtId="0" fontId="0" fillId="3" borderId="0" xfId="0" applyFill="1" applyBorder="1"/>
    <xf numFmtId="0" fontId="0" fillId="0" borderId="0" xfId="0" applyFill="1" applyBorder="1"/>
    <xf numFmtId="0" fontId="2" fillId="0" borderId="8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3" borderId="0" xfId="0" applyFont="1" applyFill="1"/>
    <xf numFmtId="0" fontId="0" fillId="0" borderId="0" xfId="0" applyAlignment="1">
      <alignment horizontal="center"/>
    </xf>
    <xf numFmtId="0" fontId="0" fillId="0" borderId="3" xfId="0" applyBorder="1" applyAlignment="1">
      <alignment vertical="center"/>
    </xf>
    <xf numFmtId="2" fontId="0" fillId="0" borderId="3" xfId="0" applyNumberFormat="1" applyBorder="1" applyAlignment="1">
      <alignment horizontal="center" vertical="center"/>
    </xf>
    <xf numFmtId="44" fontId="0" fillId="0" borderId="3" xfId="0" applyNumberFormat="1" applyBorder="1" applyAlignment="1">
      <alignment vertical="center"/>
    </xf>
    <xf numFmtId="0" fontId="4" fillId="0" borderId="0" xfId="0" applyFont="1" applyFill="1"/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44" fontId="4" fillId="0" borderId="5" xfId="0" applyNumberFormat="1" applyFont="1" applyFill="1" applyBorder="1" applyAlignment="1">
      <alignment vertical="center"/>
    </xf>
    <xf numFmtId="44" fontId="3" fillId="0" borderId="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4" fontId="0" fillId="0" borderId="8" xfId="0" applyNumberFormat="1" applyFill="1" applyBorder="1" applyAlignment="1">
      <alignment vertical="center"/>
    </xf>
    <xf numFmtId="44" fontId="2" fillId="0" borderId="9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4" borderId="0" xfId="0" applyFont="1" applyFill="1"/>
    <xf numFmtId="0" fontId="0" fillId="4" borderId="0" xfId="0" applyFill="1"/>
    <xf numFmtId="0" fontId="2" fillId="4" borderId="0" xfId="0" applyFont="1" applyFill="1" applyBorder="1"/>
    <xf numFmtId="0" fontId="0" fillId="4" borderId="0" xfId="0" applyFill="1" applyBorder="1"/>
    <xf numFmtId="0" fontId="2" fillId="4" borderId="0" xfId="0" applyFont="1" applyFill="1" applyBorder="1" applyAlignment="1">
      <alignment/>
    </xf>
    <xf numFmtId="0" fontId="4" fillId="4" borderId="0" xfId="0" applyFont="1" applyFill="1"/>
    <xf numFmtId="0" fontId="3" fillId="4" borderId="0" xfId="0" applyFont="1" applyFill="1"/>
    <xf numFmtId="0" fontId="3" fillId="4" borderId="0" xfId="0" applyFont="1" applyFill="1" applyBorder="1"/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5" borderId="0" xfId="0" applyFill="1"/>
    <xf numFmtId="0" fontId="0" fillId="3" borderId="0" xfId="0" applyFill="1" applyBorder="1" applyAlignment="1">
      <alignment/>
    </xf>
    <xf numFmtId="0" fontId="2" fillId="3" borderId="0" xfId="0" applyFont="1" applyFill="1" applyAlignment="1">
      <alignment horizontal="center"/>
    </xf>
    <xf numFmtId="0" fontId="2" fillId="0" borderId="6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0" fillId="0" borderId="5" xfId="0" applyFill="1" applyBorder="1"/>
    <xf numFmtId="2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4" fontId="0" fillId="0" borderId="5" xfId="0" applyNumberFormat="1" applyFill="1" applyBorder="1"/>
    <xf numFmtId="44" fontId="2" fillId="0" borderId="2" xfId="0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4" xfId="0" applyFill="1" applyBorder="1" applyAlignment="1">
      <alignment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4" fontId="0" fillId="0" borderId="4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4" fontId="0" fillId="0" borderId="10" xfId="0" applyNumberFormat="1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44" fontId="0" fillId="0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0" fillId="0" borderId="2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4" fontId="0" fillId="0" borderId="1" xfId="0" applyNumberFormat="1" applyFont="1" applyBorder="1"/>
    <xf numFmtId="0" fontId="2" fillId="6" borderId="0" xfId="0" applyFont="1" applyFill="1" applyBorder="1"/>
    <xf numFmtId="0" fontId="0" fillId="6" borderId="0" xfId="0" applyFill="1" applyBorder="1"/>
    <xf numFmtId="0" fontId="0" fillId="6" borderId="0" xfId="0" applyFill="1"/>
    <xf numFmtId="0" fontId="6" fillId="0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4" fontId="0" fillId="0" borderId="3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3" fontId="0" fillId="0" borderId="0" xfId="20" applyFont="1"/>
    <xf numFmtId="43" fontId="6" fillId="0" borderId="0" xfId="20" applyFont="1" applyFill="1" applyBorder="1" applyAlignment="1">
      <alignment vertical="center"/>
    </xf>
    <xf numFmtId="43" fontId="0" fillId="3" borderId="0" xfId="20" applyFont="1" applyFill="1"/>
    <xf numFmtId="43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4" fontId="0" fillId="0" borderId="1" xfId="0" applyNumberFormat="1" applyFont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44" fontId="0" fillId="0" borderId="3" xfId="0" applyNumberFormat="1" applyFont="1" applyBorder="1"/>
    <xf numFmtId="4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1" xfId="0" applyNumberFormat="1" applyFont="1" applyFill="1" applyBorder="1" applyAlignment="1">
      <alignment horizontal="left" vertical="center"/>
    </xf>
    <xf numFmtId="44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2" borderId="6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161925</xdr:rowOff>
    </xdr:from>
    <xdr:to>
      <xdr:col>8</xdr:col>
      <xdr:colOff>657225</xdr:colOff>
      <xdr:row>0</xdr:row>
      <xdr:rowOff>1819275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161925"/>
          <a:ext cx="8810625" cy="1657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104775</xdr:colOff>
      <xdr:row>9</xdr:row>
      <xdr:rowOff>152400</xdr:rowOff>
    </xdr:from>
    <xdr:to>
      <xdr:col>4</xdr:col>
      <xdr:colOff>1123950</xdr:colOff>
      <xdr:row>9</xdr:row>
      <xdr:rowOff>152400</xdr:rowOff>
    </xdr:to>
    <xdr:cxnSp macro="">
      <xdr:nvCxnSpPr>
        <xdr:cNvPr id="3" name="Conector reto 2"/>
        <xdr:cNvCxnSpPr/>
      </xdr:nvCxnSpPr>
      <xdr:spPr>
        <a:xfrm>
          <a:off x="4924425" y="4057650"/>
          <a:ext cx="10191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10</xdr:row>
      <xdr:rowOff>171450</xdr:rowOff>
    </xdr:from>
    <xdr:to>
      <xdr:col>6</xdr:col>
      <xdr:colOff>1152525</xdr:colOff>
      <xdr:row>10</xdr:row>
      <xdr:rowOff>171450</xdr:rowOff>
    </xdr:to>
    <xdr:cxnSp macro="">
      <xdr:nvCxnSpPr>
        <xdr:cNvPr id="4" name="Conector reto 3"/>
        <xdr:cNvCxnSpPr/>
      </xdr:nvCxnSpPr>
      <xdr:spPr>
        <a:xfrm>
          <a:off x="4981575" y="4581525"/>
          <a:ext cx="34004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</xdr:row>
      <xdr:rowOff>180975</xdr:rowOff>
    </xdr:from>
    <xdr:to>
      <xdr:col>5</xdr:col>
      <xdr:colOff>1066800</xdr:colOff>
      <xdr:row>11</xdr:row>
      <xdr:rowOff>180975</xdr:rowOff>
    </xdr:to>
    <xdr:cxnSp macro="">
      <xdr:nvCxnSpPr>
        <xdr:cNvPr id="5" name="Conector reto 4"/>
        <xdr:cNvCxnSpPr/>
      </xdr:nvCxnSpPr>
      <xdr:spPr>
        <a:xfrm>
          <a:off x="4933950" y="5095875"/>
          <a:ext cx="21621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12</xdr:row>
      <xdr:rowOff>161925</xdr:rowOff>
    </xdr:from>
    <xdr:to>
      <xdr:col>9</xdr:col>
      <xdr:colOff>1019175</xdr:colOff>
      <xdr:row>12</xdr:row>
      <xdr:rowOff>171450</xdr:rowOff>
    </xdr:to>
    <xdr:cxnSp macro="">
      <xdr:nvCxnSpPr>
        <xdr:cNvPr id="6" name="Conector reto 5"/>
        <xdr:cNvCxnSpPr/>
      </xdr:nvCxnSpPr>
      <xdr:spPr>
        <a:xfrm>
          <a:off x="7410450" y="5581650"/>
          <a:ext cx="4514850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13</xdr:row>
      <xdr:rowOff>171450</xdr:rowOff>
    </xdr:from>
    <xdr:to>
      <xdr:col>7</xdr:col>
      <xdr:colOff>1143000</xdr:colOff>
      <xdr:row>13</xdr:row>
      <xdr:rowOff>171450</xdr:rowOff>
    </xdr:to>
    <xdr:cxnSp macro="">
      <xdr:nvCxnSpPr>
        <xdr:cNvPr id="7" name="Conector reto 6"/>
        <xdr:cNvCxnSpPr/>
      </xdr:nvCxnSpPr>
      <xdr:spPr>
        <a:xfrm>
          <a:off x="8648700" y="6096000"/>
          <a:ext cx="9525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14</xdr:row>
      <xdr:rowOff>152400</xdr:rowOff>
    </xdr:from>
    <xdr:to>
      <xdr:col>9</xdr:col>
      <xdr:colOff>1057275</xdr:colOff>
      <xdr:row>14</xdr:row>
      <xdr:rowOff>161925</xdr:rowOff>
    </xdr:to>
    <xdr:cxnSp macro="">
      <xdr:nvCxnSpPr>
        <xdr:cNvPr id="8" name="Conector reto 7"/>
        <xdr:cNvCxnSpPr/>
      </xdr:nvCxnSpPr>
      <xdr:spPr>
        <a:xfrm>
          <a:off x="8610600" y="6553200"/>
          <a:ext cx="3352800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15</xdr:row>
      <xdr:rowOff>152400</xdr:rowOff>
    </xdr:from>
    <xdr:to>
      <xdr:col>9</xdr:col>
      <xdr:colOff>1076325</xdr:colOff>
      <xdr:row>15</xdr:row>
      <xdr:rowOff>152400</xdr:rowOff>
    </xdr:to>
    <xdr:cxnSp macro="">
      <xdr:nvCxnSpPr>
        <xdr:cNvPr id="9" name="Conector reto 8"/>
        <xdr:cNvCxnSpPr/>
      </xdr:nvCxnSpPr>
      <xdr:spPr>
        <a:xfrm>
          <a:off x="9820275" y="7058025"/>
          <a:ext cx="21621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161925</xdr:colOff>
      <xdr:row>16</xdr:row>
      <xdr:rowOff>142875</xdr:rowOff>
    </xdr:from>
    <xdr:to>
      <xdr:col>9</xdr:col>
      <xdr:colOff>1076325</xdr:colOff>
      <xdr:row>16</xdr:row>
      <xdr:rowOff>152400</xdr:rowOff>
    </xdr:to>
    <xdr:cxnSp macro="">
      <xdr:nvCxnSpPr>
        <xdr:cNvPr id="10" name="Conector reto 9"/>
        <xdr:cNvCxnSpPr/>
      </xdr:nvCxnSpPr>
      <xdr:spPr>
        <a:xfrm>
          <a:off x="7391400" y="7553325"/>
          <a:ext cx="4591050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17</xdr:row>
      <xdr:rowOff>161925</xdr:rowOff>
    </xdr:from>
    <xdr:to>
      <xdr:col>9</xdr:col>
      <xdr:colOff>1114425</xdr:colOff>
      <xdr:row>17</xdr:row>
      <xdr:rowOff>171450</xdr:rowOff>
    </xdr:to>
    <xdr:cxnSp macro="">
      <xdr:nvCxnSpPr>
        <xdr:cNvPr id="11" name="Conector reto 10"/>
        <xdr:cNvCxnSpPr/>
      </xdr:nvCxnSpPr>
      <xdr:spPr>
        <a:xfrm flipV="1">
          <a:off x="6143625" y="8077200"/>
          <a:ext cx="5876925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18</xdr:row>
      <xdr:rowOff>161925</xdr:rowOff>
    </xdr:from>
    <xdr:to>
      <xdr:col>9</xdr:col>
      <xdr:colOff>1076325</xdr:colOff>
      <xdr:row>18</xdr:row>
      <xdr:rowOff>171450</xdr:rowOff>
    </xdr:to>
    <xdr:cxnSp macro="">
      <xdr:nvCxnSpPr>
        <xdr:cNvPr id="12" name="Conector reto 11"/>
        <xdr:cNvCxnSpPr/>
      </xdr:nvCxnSpPr>
      <xdr:spPr>
        <a:xfrm>
          <a:off x="8667750" y="8582025"/>
          <a:ext cx="3314700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19</xdr:row>
      <xdr:rowOff>152400</xdr:rowOff>
    </xdr:from>
    <xdr:to>
      <xdr:col>6</xdr:col>
      <xdr:colOff>1114425</xdr:colOff>
      <xdr:row>19</xdr:row>
      <xdr:rowOff>152400</xdr:rowOff>
    </xdr:to>
    <xdr:cxnSp macro="">
      <xdr:nvCxnSpPr>
        <xdr:cNvPr id="13" name="Conector reto 12"/>
        <xdr:cNvCxnSpPr/>
      </xdr:nvCxnSpPr>
      <xdr:spPr>
        <a:xfrm>
          <a:off x="6181725" y="9077325"/>
          <a:ext cx="21621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20</xdr:row>
      <xdr:rowOff>152400</xdr:rowOff>
    </xdr:from>
    <xdr:to>
      <xdr:col>6</xdr:col>
      <xdr:colOff>1143000</xdr:colOff>
      <xdr:row>20</xdr:row>
      <xdr:rowOff>161925</xdr:rowOff>
    </xdr:to>
    <xdr:cxnSp macro="">
      <xdr:nvCxnSpPr>
        <xdr:cNvPr id="14" name="Conector reto 13"/>
        <xdr:cNvCxnSpPr/>
      </xdr:nvCxnSpPr>
      <xdr:spPr>
        <a:xfrm>
          <a:off x="4943475" y="9582150"/>
          <a:ext cx="3429000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21</xdr:row>
      <xdr:rowOff>161925</xdr:rowOff>
    </xdr:from>
    <xdr:to>
      <xdr:col>9</xdr:col>
      <xdr:colOff>1095375</xdr:colOff>
      <xdr:row>21</xdr:row>
      <xdr:rowOff>161925</xdr:rowOff>
    </xdr:to>
    <xdr:cxnSp macro="">
      <xdr:nvCxnSpPr>
        <xdr:cNvPr id="15" name="Conector reto 14"/>
        <xdr:cNvCxnSpPr/>
      </xdr:nvCxnSpPr>
      <xdr:spPr>
        <a:xfrm>
          <a:off x="11049000" y="10096500"/>
          <a:ext cx="9525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161925</xdr:rowOff>
    </xdr:from>
    <xdr:to>
      <xdr:col>8</xdr:col>
      <xdr:colOff>66675</xdr:colOff>
      <xdr:row>0</xdr:row>
      <xdr:rowOff>1838325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161925"/>
          <a:ext cx="8886825" cy="1676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%20e%20Arquitetura\Arquivos%20compartilhados\06-%20CONV&#202;NIOS\TABELAS%20DE%20PRE&#199;O\CPOS\CPOS%20181\COM%20DESONERA&#199;&#195;O\servicoscd_18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EQUIPAMENTOS_R01_ATUALIZA&#199;&#195;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onerado-181"/>
    </sheetNames>
    <sheetDataSet>
      <sheetData sheetId="0">
        <row r="669">
          <cell r="A669" t="str">
            <v>12.01.021</v>
          </cell>
          <cell r="B669" t="str">
            <v>Broca em concreto armado diâmetro de 20 cm - completa</v>
          </cell>
        </row>
        <row r="935">
          <cell r="A935" t="str">
            <v>17.01.040</v>
          </cell>
          <cell r="B935" t="str">
            <v>Lastro de concreto impermeabilizado</v>
          </cell>
        </row>
        <row r="1003">
          <cell r="A1003" t="str">
            <v>18.06.102</v>
          </cell>
          <cell r="B1003" t="str">
            <v>Placa cerâmica esmaltada PEI-5 para área interna, grupo de absorção BIIb, resistência química B, assentado com argamassa colante industrializada</v>
          </cell>
        </row>
        <row r="2221">
          <cell r="A2221" t="str">
            <v>38.19.020</v>
          </cell>
          <cell r="B2221" t="str">
            <v>Eletroduto de PVC corrugado flexível leve, diâmetro externo de 20 mm</v>
          </cell>
        </row>
        <row r="2282">
          <cell r="A2282" t="str">
            <v>39.02.010</v>
          </cell>
          <cell r="B2282" t="str">
            <v>Cabo de cobre de 1,5 mm², isolamento 750 V - isolação em PVC 70°C</v>
          </cell>
        </row>
        <row r="2469">
          <cell r="A2469" t="str">
            <v>40.05.020</v>
          </cell>
          <cell r="B2469" t="str">
            <v>Interruptor com 1 tecla simples e placa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  <sheetName val="MEMÓRIA"/>
    </sheetNames>
    <sheetDataSet>
      <sheetData sheetId="0">
        <row r="30">
          <cell r="I30">
            <v>49272.06977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 topLeftCell="A19">
      <selection activeCell="N9" sqref="N9"/>
    </sheetView>
  </sheetViews>
  <sheetFormatPr defaultColWidth="9.140625" defaultRowHeight="15"/>
  <cols>
    <col min="1" max="1" width="7.00390625" style="227" customWidth="1"/>
    <col min="2" max="2" width="13.7109375" style="6" customWidth="1"/>
    <col min="3" max="3" width="33.8515625" style="6" customWidth="1"/>
    <col min="4" max="4" width="17.7109375" style="2" customWidth="1"/>
    <col min="5" max="5" width="18.140625" style="0" customWidth="1"/>
    <col min="6" max="6" width="18.00390625" style="0" customWidth="1"/>
    <col min="7" max="8" width="18.421875" style="0" customWidth="1"/>
    <col min="9" max="9" width="18.28125" style="0" customWidth="1"/>
    <col min="10" max="10" width="18.140625" style="0" customWidth="1"/>
  </cols>
  <sheetData>
    <row r="1" spans="1:4" ht="154.5" customHeight="1">
      <c r="A1" s="238"/>
      <c r="B1" s="238"/>
      <c r="C1" s="238"/>
      <c r="D1" s="238"/>
    </row>
    <row r="2" spans="1:10" ht="30" customHeight="1">
      <c r="A2" s="239" t="s">
        <v>55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4" ht="15.75" customHeight="1">
      <c r="A3" s="230" t="s">
        <v>43</v>
      </c>
      <c r="B3" s="97" t="s">
        <v>619</v>
      </c>
      <c r="C3" s="227"/>
      <c r="D3" s="227"/>
    </row>
    <row r="4" spans="1:4" ht="15.75" customHeight="1">
      <c r="A4" s="230" t="s">
        <v>44</v>
      </c>
      <c r="B4" s="97" t="s">
        <v>620</v>
      </c>
      <c r="C4" s="227"/>
      <c r="D4" s="227"/>
    </row>
    <row r="5" spans="1:4" ht="15.75" customHeight="1">
      <c r="A5" s="230" t="s">
        <v>45</v>
      </c>
      <c r="B5" s="97" t="s">
        <v>622</v>
      </c>
      <c r="C5" s="227"/>
      <c r="D5" s="227"/>
    </row>
    <row r="6" spans="2:4" ht="15" customHeight="1">
      <c r="B6" s="97" t="s">
        <v>623</v>
      </c>
      <c r="C6" s="227"/>
      <c r="D6" s="227"/>
    </row>
    <row r="7" spans="2:4" ht="15" customHeight="1">
      <c r="B7" s="97" t="s">
        <v>624</v>
      </c>
      <c r="C7" s="227"/>
      <c r="D7" s="227"/>
    </row>
    <row r="8" spans="1:2" ht="15">
      <c r="A8" s="230" t="s">
        <v>46</v>
      </c>
      <c r="B8" s="100">
        <v>0.2034</v>
      </c>
    </row>
    <row r="9" spans="1:10" s="1" customFormat="1" ht="30.75" customHeight="1">
      <c r="A9" s="18" t="s">
        <v>0</v>
      </c>
      <c r="B9" s="233" t="s">
        <v>625</v>
      </c>
      <c r="C9" s="234"/>
      <c r="D9" s="20" t="s">
        <v>8</v>
      </c>
      <c r="E9" s="225" t="s">
        <v>51</v>
      </c>
      <c r="F9" s="225" t="s">
        <v>52</v>
      </c>
      <c r="G9" s="225" t="s">
        <v>53</v>
      </c>
      <c r="H9" s="225" t="s">
        <v>54</v>
      </c>
      <c r="I9" s="225" t="s">
        <v>626</v>
      </c>
      <c r="J9" s="225" t="s">
        <v>627</v>
      </c>
    </row>
    <row r="10" spans="1:10" ht="39.75" customHeight="1">
      <c r="A10" s="95" t="s">
        <v>9</v>
      </c>
      <c r="B10" s="98" t="s">
        <v>10</v>
      </c>
      <c r="C10" s="95"/>
      <c r="D10" s="94">
        <f>'PLANILHA CONVÊNIO'!I12</f>
        <v>18191.545086000002</v>
      </c>
      <c r="E10" s="229">
        <f>D10</f>
        <v>18191.545086000002</v>
      </c>
      <c r="F10" s="66"/>
      <c r="G10" s="66"/>
      <c r="H10" s="66"/>
      <c r="I10" s="66"/>
      <c r="J10" s="66"/>
    </row>
    <row r="11" spans="1:10" ht="39.75" customHeight="1">
      <c r="A11" s="95" t="s">
        <v>17</v>
      </c>
      <c r="B11" s="98" t="s">
        <v>57</v>
      </c>
      <c r="C11" s="95"/>
      <c r="D11" s="228">
        <f>'PLANILHA CONVÊNIO'!I15</f>
        <v>169747.95468949998</v>
      </c>
      <c r="E11" s="229">
        <f>D11/3</f>
        <v>56582.65156316666</v>
      </c>
      <c r="F11" s="229">
        <f>D11/3</f>
        <v>56582.65156316666</v>
      </c>
      <c r="G11" s="229">
        <f>D11/3</f>
        <v>56582.65156316666</v>
      </c>
      <c r="H11" s="66"/>
      <c r="I11" s="66"/>
      <c r="J11" s="66"/>
    </row>
    <row r="12" spans="1:10" ht="39.75" customHeight="1">
      <c r="A12" s="95" t="s">
        <v>23</v>
      </c>
      <c r="B12" s="98" t="s">
        <v>150</v>
      </c>
      <c r="C12" s="95"/>
      <c r="D12" s="94">
        <f>'PLANILHA CONVÊNIO'!I49</f>
        <v>68824.97620867</v>
      </c>
      <c r="E12" s="229">
        <f>D12/2</f>
        <v>34412.488104335</v>
      </c>
      <c r="F12" s="229">
        <f>D12/2</f>
        <v>34412.488104335</v>
      </c>
      <c r="G12" s="66"/>
      <c r="H12" s="66"/>
      <c r="I12" s="66"/>
      <c r="J12" s="66"/>
    </row>
    <row r="13" spans="1:10" ht="39.75" customHeight="1">
      <c r="A13" s="95" t="s">
        <v>26</v>
      </c>
      <c r="B13" s="235" t="s">
        <v>111</v>
      </c>
      <c r="C13" s="236"/>
      <c r="D13" s="94">
        <f>'PLANILHA CONVÊNIO'!I75</f>
        <v>46654.70356495521</v>
      </c>
      <c r="E13" s="66"/>
      <c r="F13" s="66"/>
      <c r="G13" s="229">
        <f>D13/4</f>
        <v>11663.675891238803</v>
      </c>
      <c r="H13" s="229">
        <f>D13/4</f>
        <v>11663.675891238803</v>
      </c>
      <c r="I13" s="229">
        <f>D13/4</f>
        <v>11663.675891238803</v>
      </c>
      <c r="J13" s="229">
        <f>D13/4</f>
        <v>11663.675891238803</v>
      </c>
    </row>
    <row r="14" spans="1:10" ht="37.5" customHeight="1">
      <c r="A14" s="95" t="s">
        <v>29</v>
      </c>
      <c r="B14" s="98" t="s">
        <v>197</v>
      </c>
      <c r="C14" s="95"/>
      <c r="D14" s="94">
        <f>'PLANILHA CONVÊNIO'!I79</f>
        <v>34453.3570425</v>
      </c>
      <c r="E14" s="66"/>
      <c r="F14" s="66"/>
      <c r="G14" s="229"/>
      <c r="H14" s="229">
        <f>D14</f>
        <v>34453.3570425</v>
      </c>
      <c r="I14" s="66"/>
      <c r="J14" s="66"/>
    </row>
    <row r="15" spans="1:10" s="5" customFormat="1" ht="39.75" customHeight="1">
      <c r="A15" s="95" t="s">
        <v>30</v>
      </c>
      <c r="B15" s="98" t="s">
        <v>470</v>
      </c>
      <c r="C15" s="95"/>
      <c r="D15" s="94">
        <f>'PLANILHA CONVÊNIO'!I87</f>
        <v>203040.740738</v>
      </c>
      <c r="E15" s="66"/>
      <c r="F15" s="66"/>
      <c r="G15" s="66"/>
      <c r="H15" s="229">
        <f>D15/3</f>
        <v>67680.24691266667</v>
      </c>
      <c r="I15" s="229">
        <f>D15/3</f>
        <v>67680.24691266667</v>
      </c>
      <c r="J15" s="229">
        <f>D15/3</f>
        <v>67680.24691266667</v>
      </c>
    </row>
    <row r="16" spans="1:10" s="5" customFormat="1" ht="39.75" customHeight="1">
      <c r="A16" s="95" t="s">
        <v>32</v>
      </c>
      <c r="B16" s="98" t="s">
        <v>443</v>
      </c>
      <c r="C16" s="95"/>
      <c r="D16" s="94">
        <f>'PLANILHA CONVÊNIO'!I100</f>
        <v>98568.61669600001</v>
      </c>
      <c r="E16" s="66"/>
      <c r="F16" s="66"/>
      <c r="G16" s="66"/>
      <c r="H16" s="66"/>
      <c r="I16" s="229">
        <f>D16/2</f>
        <v>49284.308348000006</v>
      </c>
      <c r="J16" s="229">
        <f>D16/2</f>
        <v>49284.308348000006</v>
      </c>
    </row>
    <row r="17" spans="1:10" ht="39.75" customHeight="1">
      <c r="A17" s="95" t="s">
        <v>33</v>
      </c>
      <c r="B17" s="98" t="s">
        <v>204</v>
      </c>
      <c r="C17" s="95"/>
      <c r="D17" s="94">
        <f>'PLANILHA CONVÊNIO'!I105</f>
        <v>187681.17600605995</v>
      </c>
      <c r="E17" s="66"/>
      <c r="F17" s="66"/>
      <c r="G17" s="229">
        <f>D17/4</f>
        <v>46920.29400151499</v>
      </c>
      <c r="H17" s="229">
        <f>D17/4</f>
        <v>46920.29400151499</v>
      </c>
      <c r="I17" s="229">
        <f>D17/4</f>
        <v>46920.29400151499</v>
      </c>
      <c r="J17" s="229">
        <f>D17/4</f>
        <v>46920.29400151499</v>
      </c>
    </row>
    <row r="18" spans="1:10" ht="39.75" customHeight="1">
      <c r="A18" s="95" t="s">
        <v>35</v>
      </c>
      <c r="B18" s="98" t="s">
        <v>326</v>
      </c>
      <c r="C18" s="95"/>
      <c r="D18" s="94">
        <f>'PLANILHA CONVÊNIO'!I118</f>
        <v>353145.63847403496</v>
      </c>
      <c r="E18" s="66"/>
      <c r="F18" s="229">
        <f>D18/5</f>
        <v>70629.12769480699</v>
      </c>
      <c r="G18" s="229">
        <f>D18/5</f>
        <v>70629.12769480699</v>
      </c>
      <c r="H18" s="229">
        <f>D18/5</f>
        <v>70629.12769480699</v>
      </c>
      <c r="I18" s="229">
        <f>D18/5</f>
        <v>70629.12769480699</v>
      </c>
      <c r="J18" s="229">
        <f>D18/5</f>
        <v>70629.12769480699</v>
      </c>
    </row>
    <row r="19" spans="1:10" ht="39.75" customHeight="1">
      <c r="A19" s="95" t="s">
        <v>37</v>
      </c>
      <c r="B19" s="98" t="s">
        <v>41</v>
      </c>
      <c r="C19" s="95"/>
      <c r="D19" s="94">
        <f>'PLANILHA CONVÊNIO'!I151</f>
        <v>205477.87002820004</v>
      </c>
      <c r="E19" s="66"/>
      <c r="F19" s="66"/>
      <c r="G19" s="66"/>
      <c r="H19" s="229">
        <f>D19/3</f>
        <v>68492.62334273335</v>
      </c>
      <c r="I19" s="229">
        <f>D19/3</f>
        <v>68492.62334273335</v>
      </c>
      <c r="J19" s="229">
        <f>D19/3</f>
        <v>68492.62334273335</v>
      </c>
    </row>
    <row r="20" spans="1:10" ht="39.75" customHeight="1">
      <c r="A20" s="95" t="s">
        <v>39</v>
      </c>
      <c r="B20" s="235" t="s">
        <v>98</v>
      </c>
      <c r="C20" s="236"/>
      <c r="D20" s="94">
        <f>'PLANILHA CONVÊNIO'!I167</f>
        <v>142292.051863984</v>
      </c>
      <c r="E20" s="66"/>
      <c r="F20" s="229">
        <f>D20/2</f>
        <v>71146.025931992</v>
      </c>
      <c r="G20" s="229">
        <f>D20/2</f>
        <v>71146.025931992</v>
      </c>
      <c r="H20" s="229"/>
      <c r="I20" s="229"/>
      <c r="J20" s="66"/>
    </row>
    <row r="21" spans="1:10" ht="39.75" customHeight="1">
      <c r="A21" s="95" t="s">
        <v>40</v>
      </c>
      <c r="B21" s="98" t="s">
        <v>474</v>
      </c>
      <c r="C21" s="95"/>
      <c r="D21" s="94">
        <f>'PLANILHA CONVÊNIO'!I192</f>
        <v>45367.909632122</v>
      </c>
      <c r="E21" s="229">
        <f>D21/3</f>
        <v>15122.636544040666</v>
      </c>
      <c r="F21" s="229">
        <f>D21/3</f>
        <v>15122.636544040666</v>
      </c>
      <c r="G21" s="229">
        <f>D21/3</f>
        <v>15122.636544040666</v>
      </c>
      <c r="H21" s="66"/>
      <c r="I21" s="66"/>
      <c r="J21" s="66"/>
    </row>
    <row r="22" spans="1:10" ht="39.75" customHeight="1">
      <c r="A22" s="95" t="s">
        <v>628</v>
      </c>
      <c r="B22" s="98" t="s">
        <v>629</v>
      </c>
      <c r="C22" s="95"/>
      <c r="D22" s="94">
        <f>'[2]Planilha1'!$I$30</f>
        <v>49272.06977</v>
      </c>
      <c r="E22" s="229"/>
      <c r="F22" s="229"/>
      <c r="G22" s="229"/>
      <c r="H22" s="66"/>
      <c r="I22" s="66"/>
      <c r="J22" s="229">
        <f>D22</f>
        <v>49272.06977</v>
      </c>
    </row>
    <row r="23" spans="1:10" ht="30.75" customHeight="1">
      <c r="A23" s="231"/>
      <c r="B23" s="237" t="s">
        <v>42</v>
      </c>
      <c r="C23" s="237"/>
      <c r="D23" s="17">
        <f>D20+D19+D18+D17+D16+D15+D14+D13+D12+D11+D10+D21+D22</f>
        <v>1622718.609800026</v>
      </c>
      <c r="E23" s="224">
        <f aca="true" t="shared" si="0" ref="E23:I23">SUM(E10:E21)</f>
        <v>124309.32129754234</v>
      </c>
      <c r="F23" s="224">
        <f t="shared" si="0"/>
        <v>247892.92983834134</v>
      </c>
      <c r="G23" s="224">
        <f t="shared" si="0"/>
        <v>272064.41162676015</v>
      </c>
      <c r="H23" s="224">
        <f t="shared" si="0"/>
        <v>299839.3248854608</v>
      </c>
      <c r="I23" s="224">
        <f t="shared" si="0"/>
        <v>314670.2761909608</v>
      </c>
      <c r="J23" s="224">
        <f>SUM(J10:J22)</f>
        <v>363942.3459609608</v>
      </c>
    </row>
    <row r="24" ht="15">
      <c r="D24" s="226"/>
    </row>
    <row r="25" ht="15">
      <c r="D25" s="226"/>
    </row>
    <row r="26" spans="4:10" ht="15">
      <c r="D26" s="226"/>
      <c r="F26" s="232" t="s">
        <v>630</v>
      </c>
      <c r="G26" s="232"/>
      <c r="H26" s="232"/>
      <c r="I26" s="232"/>
      <c r="J26" s="232"/>
    </row>
    <row r="27" spans="4:10" ht="15">
      <c r="D27" s="226"/>
      <c r="F27" s="226"/>
      <c r="G27" s="226"/>
      <c r="H27" s="226"/>
      <c r="I27" s="226"/>
      <c r="J27" s="226"/>
    </row>
    <row r="28" spans="4:10" ht="15">
      <c r="D28" s="226"/>
      <c r="F28" s="232"/>
      <c r="G28" s="232"/>
      <c r="H28" s="232"/>
      <c r="I28" s="232"/>
      <c r="J28" s="232"/>
    </row>
    <row r="29" spans="4:10" ht="15">
      <c r="D29" s="226"/>
      <c r="F29" s="232" t="s">
        <v>631</v>
      </c>
      <c r="G29" s="232"/>
      <c r="H29" s="232"/>
      <c r="I29" s="232"/>
      <c r="J29" s="232"/>
    </row>
    <row r="30" spans="4:10" ht="15">
      <c r="D30" s="226"/>
      <c r="F30" s="232" t="s">
        <v>632</v>
      </c>
      <c r="G30" s="232"/>
      <c r="H30" s="232"/>
      <c r="I30" s="232"/>
      <c r="J30" s="232"/>
    </row>
    <row r="31" spans="4:10" ht="15">
      <c r="D31" s="226"/>
      <c r="F31" s="232" t="s">
        <v>633</v>
      </c>
      <c r="G31" s="232"/>
      <c r="H31" s="232"/>
      <c r="I31" s="232"/>
      <c r="J31" s="232"/>
    </row>
    <row r="32" spans="4:10" ht="15">
      <c r="D32" s="226"/>
      <c r="F32" s="232" t="s">
        <v>634</v>
      </c>
      <c r="G32" s="232"/>
      <c r="H32" s="232"/>
      <c r="I32" s="232"/>
      <c r="J32" s="232"/>
    </row>
  </sheetData>
  <mergeCells count="12">
    <mergeCell ref="F26:J26"/>
    <mergeCell ref="F28:J28"/>
    <mergeCell ref="F29:J29"/>
    <mergeCell ref="F30:J30"/>
    <mergeCell ref="F31:J31"/>
    <mergeCell ref="F32:J32"/>
    <mergeCell ref="A1:D1"/>
    <mergeCell ref="A2:J2"/>
    <mergeCell ref="B9:C9"/>
    <mergeCell ref="B13:C13"/>
    <mergeCell ref="B20:C20"/>
    <mergeCell ref="B23:C23"/>
  </mergeCells>
  <printOptions/>
  <pageMargins left="0.984251968503937" right="0.1968503937007874" top="0.1968503937007874" bottom="0.1968503937007874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61"/>
  <sheetViews>
    <sheetView tabSelected="1" workbookViewId="0" topLeftCell="A1">
      <selection activeCell="J257" sqref="J257"/>
    </sheetView>
  </sheetViews>
  <sheetFormatPr defaultColWidth="9.140625" defaultRowHeight="15"/>
  <cols>
    <col min="1" max="1" width="8.57421875" style="0" customWidth="1"/>
    <col min="2" max="2" width="13.7109375" style="6" customWidth="1"/>
    <col min="3" max="3" width="11.421875" style="6" customWidth="1"/>
    <col min="4" max="4" width="64.140625" style="0" customWidth="1"/>
    <col min="5" max="5" width="9.140625" style="121" customWidth="1"/>
    <col min="6" max="6" width="9.140625" style="122" customWidth="1"/>
    <col min="7" max="7" width="14.140625" style="2" customWidth="1"/>
    <col min="8" max="8" width="15.28125" style="2" customWidth="1"/>
    <col min="9" max="9" width="17.7109375" style="2" customWidth="1"/>
    <col min="12" max="12" width="18.421875" style="0" customWidth="1"/>
  </cols>
  <sheetData>
    <row r="1" spans="1:9" ht="154.5" customHeight="1">
      <c r="A1" s="238"/>
      <c r="B1" s="238"/>
      <c r="C1" s="238"/>
      <c r="D1" s="238"/>
      <c r="E1" s="238"/>
      <c r="F1" s="238"/>
      <c r="G1" s="238"/>
      <c r="H1" s="238"/>
      <c r="I1" s="238"/>
    </row>
    <row r="2" spans="1:9" ht="42.75" customHeight="1">
      <c r="A2" s="239" t="s">
        <v>56</v>
      </c>
      <c r="B2" s="239"/>
      <c r="C2" s="239"/>
      <c r="D2" s="239"/>
      <c r="E2" s="239"/>
      <c r="F2" s="239"/>
      <c r="G2" s="239"/>
      <c r="H2" s="239"/>
      <c r="I2" s="239"/>
    </row>
    <row r="3" spans="1:9" ht="15.75" customHeight="1">
      <c r="A3" s="57" t="s">
        <v>43</v>
      </c>
      <c r="B3" s="97" t="s">
        <v>619</v>
      </c>
      <c r="C3" s="122"/>
      <c r="D3" s="122"/>
      <c r="E3" s="122"/>
      <c r="G3" s="122"/>
      <c r="H3" s="122"/>
      <c r="I3" s="122"/>
    </row>
    <row r="4" spans="1:9" ht="15.75" customHeight="1">
      <c r="A4" s="57" t="s">
        <v>44</v>
      </c>
      <c r="B4" s="97" t="s">
        <v>620</v>
      </c>
      <c r="C4" s="122"/>
      <c r="D4" s="122"/>
      <c r="E4" s="122"/>
      <c r="G4" s="122"/>
      <c r="H4" s="122"/>
      <c r="I4" s="122"/>
    </row>
    <row r="5" spans="1:9" ht="15.75" customHeight="1">
      <c r="A5" s="58" t="s">
        <v>45</v>
      </c>
      <c r="B5" s="97" t="s">
        <v>622</v>
      </c>
      <c r="C5" s="122"/>
      <c r="D5" s="122"/>
      <c r="E5" s="122"/>
      <c r="G5" s="122"/>
      <c r="H5" s="122"/>
      <c r="I5" s="122"/>
    </row>
    <row r="6" spans="1:9" ht="15" customHeight="1">
      <c r="A6" s="122"/>
      <c r="B6" s="97" t="s">
        <v>623</v>
      </c>
      <c r="C6" s="122"/>
      <c r="D6" s="122"/>
      <c r="E6" s="122"/>
      <c r="G6" s="122"/>
      <c r="H6" s="122"/>
      <c r="I6" s="122"/>
    </row>
    <row r="7" spans="1:9" ht="15" customHeight="1">
      <c r="A7" s="192"/>
      <c r="B7" s="97" t="s">
        <v>624</v>
      </c>
      <c r="C7" s="192"/>
      <c r="D7" s="192"/>
      <c r="E7" s="192"/>
      <c r="F7" s="192"/>
      <c r="G7" s="192"/>
      <c r="H7" s="192"/>
      <c r="I7" s="192"/>
    </row>
    <row r="8" spans="1:2" ht="15">
      <c r="A8" s="4" t="s">
        <v>46</v>
      </c>
      <c r="B8" s="100">
        <v>0.2034</v>
      </c>
    </row>
    <row r="10" spans="8:9" ht="15">
      <c r="H10" s="2" t="s">
        <v>14</v>
      </c>
      <c r="I10" s="3">
        <v>0.2034</v>
      </c>
    </row>
    <row r="11" spans="1:9" s="1" customFormat="1" ht="45">
      <c r="A11" s="18" t="s">
        <v>0</v>
      </c>
      <c r="B11" s="18" t="s">
        <v>1</v>
      </c>
      <c r="C11" s="18" t="s">
        <v>2</v>
      </c>
      <c r="D11" s="18" t="s">
        <v>3</v>
      </c>
      <c r="E11" s="19" t="s">
        <v>4</v>
      </c>
      <c r="F11" s="18" t="s">
        <v>5</v>
      </c>
      <c r="G11" s="20" t="s">
        <v>6</v>
      </c>
      <c r="H11" s="20" t="s">
        <v>7</v>
      </c>
      <c r="I11" s="20" t="s">
        <v>8</v>
      </c>
    </row>
    <row r="12" spans="1:9" ht="30.75" customHeight="1">
      <c r="A12" s="32" t="s">
        <v>9</v>
      </c>
      <c r="B12" s="37" t="s">
        <v>10</v>
      </c>
      <c r="C12" s="123"/>
      <c r="D12" s="38"/>
      <c r="E12" s="25"/>
      <c r="F12" s="26"/>
      <c r="G12" s="27"/>
      <c r="H12" s="27"/>
      <c r="I12" s="17">
        <f>SUM(I13:I14)</f>
        <v>18191.545086000002</v>
      </c>
    </row>
    <row r="13" spans="1:9" ht="16.5" customHeight="1">
      <c r="A13" s="33" t="s">
        <v>130</v>
      </c>
      <c r="B13" s="29" t="s">
        <v>13</v>
      </c>
      <c r="C13" s="11" t="s">
        <v>128</v>
      </c>
      <c r="D13" t="s">
        <v>129</v>
      </c>
      <c r="E13" s="22">
        <v>6</v>
      </c>
      <c r="F13" s="23" t="s">
        <v>16</v>
      </c>
      <c r="G13" s="24">
        <v>915.72</v>
      </c>
      <c r="H13" s="24">
        <f>I10*G13+G13</f>
        <v>1101.977448</v>
      </c>
      <c r="I13" s="24">
        <f>H13*E13</f>
        <v>6611.864688000001</v>
      </c>
    </row>
    <row r="14" spans="1:9" ht="50.25" customHeight="1">
      <c r="A14" s="33" t="s">
        <v>234</v>
      </c>
      <c r="B14" s="11" t="s">
        <v>13</v>
      </c>
      <c r="C14" s="61" t="s">
        <v>59</v>
      </c>
      <c r="D14" s="12" t="s">
        <v>60</v>
      </c>
      <c r="E14" s="28">
        <f>'MEMORIA CALCULO'!B7</f>
        <v>2243</v>
      </c>
      <c r="F14" s="29" t="s">
        <v>16</v>
      </c>
      <c r="G14" s="30">
        <v>4.29</v>
      </c>
      <c r="H14" s="30">
        <f>I10*G14+G14</f>
        <v>5.162586</v>
      </c>
      <c r="I14" s="30">
        <f>H14*E14</f>
        <v>11579.680398</v>
      </c>
    </row>
    <row r="15" spans="1:9" ht="32.25" customHeight="1">
      <c r="A15" s="51" t="s">
        <v>17</v>
      </c>
      <c r="B15" s="37" t="s">
        <v>57</v>
      </c>
      <c r="C15" s="26"/>
      <c r="D15" s="52"/>
      <c r="E15" s="53"/>
      <c r="F15" s="52"/>
      <c r="G15" s="54"/>
      <c r="H15" s="54"/>
      <c r="I15" s="55">
        <f>I17+I27+I32+I38+I42+I46</f>
        <v>169747.95468949998</v>
      </c>
    </row>
    <row r="16" spans="1:9" ht="15">
      <c r="A16" s="45" t="s">
        <v>18</v>
      </c>
      <c r="B16" s="107" t="s">
        <v>58</v>
      </c>
      <c r="C16" s="46"/>
      <c r="D16" s="47"/>
      <c r="E16" s="48"/>
      <c r="F16" s="49"/>
      <c r="G16" s="50"/>
      <c r="H16" s="50"/>
      <c r="I16" s="71"/>
    </row>
    <row r="17" spans="1:9" ht="15">
      <c r="A17" s="45" t="s">
        <v>19</v>
      </c>
      <c r="B17" s="74" t="s">
        <v>140</v>
      </c>
      <c r="C17" s="46"/>
      <c r="D17" s="47"/>
      <c r="E17" s="48"/>
      <c r="F17" s="49"/>
      <c r="G17" s="50"/>
      <c r="H17" s="50"/>
      <c r="I17" s="71">
        <f>SUM(I18:I26)</f>
        <v>17557.451964800002</v>
      </c>
    </row>
    <row r="18" spans="1:9" ht="15">
      <c r="A18" s="7" t="s">
        <v>237</v>
      </c>
      <c r="B18" s="61" t="s">
        <v>13</v>
      </c>
      <c r="C18" s="9" t="s">
        <v>62</v>
      </c>
      <c r="D18" s="7" t="s">
        <v>61</v>
      </c>
      <c r="E18" s="8">
        <f>'MEMORIA CALCULO'!G14</f>
        <v>72</v>
      </c>
      <c r="F18" s="9" t="s">
        <v>15</v>
      </c>
      <c r="G18" s="10">
        <v>1.45</v>
      </c>
      <c r="H18" s="10">
        <f>I10*G18+G18</f>
        <v>1.7449299999999999</v>
      </c>
      <c r="I18" s="10">
        <f>E18*H18</f>
        <v>125.63495999999999</v>
      </c>
    </row>
    <row r="19" spans="1:9" ht="15">
      <c r="A19" s="7" t="s">
        <v>238</v>
      </c>
      <c r="B19" s="61" t="s">
        <v>13</v>
      </c>
      <c r="C19" s="9" t="s">
        <v>64</v>
      </c>
      <c r="D19" s="7" t="s">
        <v>63</v>
      </c>
      <c r="E19" s="8">
        <f>'MEMORIA CALCULO'!F18</f>
        <v>52</v>
      </c>
      <c r="F19" s="9" t="s">
        <v>15</v>
      </c>
      <c r="G19" s="10">
        <v>65.66</v>
      </c>
      <c r="H19" s="10">
        <f>I10*G19+G19</f>
        <v>79.015244</v>
      </c>
      <c r="I19" s="10">
        <f aca="true" t="shared" si="0" ref="I19:I26">H19*E19</f>
        <v>4108.7926879999995</v>
      </c>
    </row>
    <row r="20" spans="1:9" ht="15">
      <c r="A20" s="7" t="s">
        <v>239</v>
      </c>
      <c r="B20" s="61" t="s">
        <v>13</v>
      </c>
      <c r="C20" s="9" t="s">
        <v>66</v>
      </c>
      <c r="D20" s="66" t="s">
        <v>65</v>
      </c>
      <c r="E20" s="8">
        <f>'MEMORIA CALCULO'!E22</f>
        <v>4.32</v>
      </c>
      <c r="F20" s="9" t="s">
        <v>11</v>
      </c>
      <c r="G20" s="10">
        <v>61.08</v>
      </c>
      <c r="H20" s="10">
        <f>I10*G20+G20</f>
        <v>73.503672</v>
      </c>
      <c r="I20" s="10">
        <f t="shared" si="0"/>
        <v>317.53586304</v>
      </c>
    </row>
    <row r="21" spans="1:9" ht="30">
      <c r="A21" s="119" t="s">
        <v>240</v>
      </c>
      <c r="B21" s="61" t="s">
        <v>25</v>
      </c>
      <c r="C21" s="11">
        <v>101616</v>
      </c>
      <c r="D21" s="14" t="s">
        <v>235</v>
      </c>
      <c r="E21" s="120">
        <f>'MEMORIA CALCULO'!E26</f>
        <v>14.4</v>
      </c>
      <c r="F21" s="11" t="s">
        <v>16</v>
      </c>
      <c r="G21" s="16">
        <v>7.61</v>
      </c>
      <c r="H21" s="16">
        <f>I10*G21+G21</f>
        <v>9.157874</v>
      </c>
      <c r="I21" s="16">
        <f>H21*E21</f>
        <v>131.8733856</v>
      </c>
    </row>
    <row r="22" spans="1:9" ht="15">
      <c r="A22" s="62" t="s">
        <v>241</v>
      </c>
      <c r="B22" s="61" t="s">
        <v>13</v>
      </c>
      <c r="C22" s="122" t="s">
        <v>138</v>
      </c>
      <c r="D22" s="7" t="s">
        <v>137</v>
      </c>
      <c r="E22" s="8">
        <f>'MEMORIA CALCULO'!F30</f>
        <v>0.7200000000000001</v>
      </c>
      <c r="F22" s="9" t="s">
        <v>11</v>
      </c>
      <c r="G22" s="10">
        <v>183.54</v>
      </c>
      <c r="H22" s="10">
        <f>I10*G22+G22</f>
        <v>220.87203599999998</v>
      </c>
      <c r="I22" s="10">
        <f>H22*E22</f>
        <v>159.02786592</v>
      </c>
    </row>
    <row r="23" spans="1:9" ht="15">
      <c r="A23" s="62" t="s">
        <v>242</v>
      </c>
      <c r="B23" s="61" t="s">
        <v>13</v>
      </c>
      <c r="C23" s="9" t="s">
        <v>71</v>
      </c>
      <c r="D23" s="7" t="s">
        <v>67</v>
      </c>
      <c r="E23" s="64">
        <f>'MEMORIA CALCULO'!F34</f>
        <v>43.199999999999996</v>
      </c>
      <c r="F23" s="9" t="s">
        <v>16</v>
      </c>
      <c r="G23" s="10">
        <v>101.6</v>
      </c>
      <c r="H23" s="10">
        <f>I10*G23+G23</f>
        <v>122.26544</v>
      </c>
      <c r="I23" s="10">
        <f t="shared" si="0"/>
        <v>5281.867007999999</v>
      </c>
    </row>
    <row r="24" spans="1:9" ht="15">
      <c r="A24" s="62" t="s">
        <v>243</v>
      </c>
      <c r="B24" s="61" t="s">
        <v>13</v>
      </c>
      <c r="C24" s="9" t="s">
        <v>72</v>
      </c>
      <c r="D24" s="7" t="s">
        <v>68</v>
      </c>
      <c r="E24" s="64">
        <f>'MEMORIA CALCULO'!F38</f>
        <v>4.319999999999999</v>
      </c>
      <c r="F24" s="9" t="s">
        <v>11</v>
      </c>
      <c r="G24" s="10">
        <v>464.19</v>
      </c>
      <c r="H24" s="10">
        <f>I10*G24+G24</f>
        <v>558.606246</v>
      </c>
      <c r="I24" s="10">
        <f t="shared" si="0"/>
        <v>2413.17898272</v>
      </c>
    </row>
    <row r="25" spans="1:9" ht="15">
      <c r="A25" s="67" t="s">
        <v>244</v>
      </c>
      <c r="B25" s="61" t="s">
        <v>13</v>
      </c>
      <c r="C25" s="9" t="s">
        <v>73</v>
      </c>
      <c r="D25" s="7" t="s">
        <v>69</v>
      </c>
      <c r="E25" s="8">
        <f>E24</f>
        <v>4.319999999999999</v>
      </c>
      <c r="F25" s="9" t="s">
        <v>11</v>
      </c>
      <c r="G25" s="10">
        <v>171.74</v>
      </c>
      <c r="H25" s="10">
        <f>I10*G25+G25</f>
        <v>206.671916</v>
      </c>
      <c r="I25" s="10">
        <f t="shared" si="0"/>
        <v>892.8226771199999</v>
      </c>
    </row>
    <row r="26" spans="1:9" ht="15">
      <c r="A26" s="63" t="s">
        <v>245</v>
      </c>
      <c r="B26" s="11" t="s">
        <v>13</v>
      </c>
      <c r="C26" s="9" t="s">
        <v>74</v>
      </c>
      <c r="D26" s="7" t="s">
        <v>70</v>
      </c>
      <c r="E26" s="65">
        <f>'MEMORIA CALCULO'!E46</f>
        <v>302.4</v>
      </c>
      <c r="F26" s="23" t="s">
        <v>21</v>
      </c>
      <c r="G26" s="24">
        <v>11.34</v>
      </c>
      <c r="H26" s="24">
        <f>I10*G26+G26</f>
        <v>13.646556</v>
      </c>
      <c r="I26" s="24">
        <f t="shared" si="0"/>
        <v>4126.7185344</v>
      </c>
    </row>
    <row r="27" spans="1:9" ht="15">
      <c r="A27" s="45" t="s">
        <v>20</v>
      </c>
      <c r="B27" s="74" t="s">
        <v>289</v>
      </c>
      <c r="C27" s="43"/>
      <c r="D27" s="41"/>
      <c r="E27" s="48"/>
      <c r="F27" s="49"/>
      <c r="G27" s="50"/>
      <c r="H27" s="50"/>
      <c r="I27" s="71">
        <f>SUM(I28:I31)</f>
        <v>3352.588162</v>
      </c>
    </row>
    <row r="28" spans="1:9" ht="15">
      <c r="A28" s="63" t="s">
        <v>236</v>
      </c>
      <c r="B28" s="61" t="s">
        <v>13</v>
      </c>
      <c r="C28" s="9" t="s">
        <v>71</v>
      </c>
      <c r="D28" s="7" t="s">
        <v>67</v>
      </c>
      <c r="E28" s="64">
        <f>'MEMORIA CALCULO'!F52</f>
        <v>10</v>
      </c>
      <c r="F28" s="9" t="s">
        <v>16</v>
      </c>
      <c r="G28" s="10">
        <v>101.6</v>
      </c>
      <c r="H28" s="10">
        <f>I10*G28+G28</f>
        <v>122.26544</v>
      </c>
      <c r="I28" s="10">
        <f aca="true" t="shared" si="1" ref="I28:I31">H28*E28</f>
        <v>1222.6544</v>
      </c>
    </row>
    <row r="29" spans="1:9" ht="15">
      <c r="A29" s="63" t="s">
        <v>246</v>
      </c>
      <c r="B29" s="61" t="s">
        <v>13</v>
      </c>
      <c r="C29" s="9" t="s">
        <v>72</v>
      </c>
      <c r="D29" s="7" t="s">
        <v>68</v>
      </c>
      <c r="E29" s="64">
        <f>'MEMORIA CALCULO'!F56</f>
        <v>1</v>
      </c>
      <c r="F29" s="9" t="s">
        <v>11</v>
      </c>
      <c r="G29" s="10">
        <v>464.19</v>
      </c>
      <c r="H29" s="10">
        <f>I10*G29+G29</f>
        <v>558.606246</v>
      </c>
      <c r="I29" s="10">
        <f t="shared" si="1"/>
        <v>558.606246</v>
      </c>
    </row>
    <row r="30" spans="1:9" ht="15">
      <c r="A30" s="63" t="s">
        <v>247</v>
      </c>
      <c r="B30" s="61" t="s">
        <v>13</v>
      </c>
      <c r="C30" s="9" t="s">
        <v>73</v>
      </c>
      <c r="D30" s="7" t="s">
        <v>69</v>
      </c>
      <c r="E30" s="8">
        <f>'MEMORIA CALCULO'!F60</f>
        <v>1</v>
      </c>
      <c r="F30" s="9" t="s">
        <v>11</v>
      </c>
      <c r="G30" s="10">
        <v>171.74</v>
      </c>
      <c r="H30" s="10">
        <f>I10*G30+G30</f>
        <v>206.671916</v>
      </c>
      <c r="I30" s="10">
        <f t="shared" si="1"/>
        <v>206.671916</v>
      </c>
    </row>
    <row r="31" spans="1:9" ht="15">
      <c r="A31" s="63" t="s">
        <v>248</v>
      </c>
      <c r="B31" s="61" t="s">
        <v>13</v>
      </c>
      <c r="C31" s="9" t="s">
        <v>74</v>
      </c>
      <c r="D31" s="7" t="s">
        <v>70</v>
      </c>
      <c r="E31" s="65">
        <f>'MEMORIA CALCULO'!E64</f>
        <v>100</v>
      </c>
      <c r="F31" s="23" t="s">
        <v>21</v>
      </c>
      <c r="G31" s="24">
        <v>11.34</v>
      </c>
      <c r="H31" s="24">
        <f>I10*G31+G31</f>
        <v>13.646556</v>
      </c>
      <c r="I31" s="24">
        <f t="shared" si="1"/>
        <v>1364.6556</v>
      </c>
    </row>
    <row r="32" spans="1:9" ht="15">
      <c r="A32" s="31" t="s">
        <v>75</v>
      </c>
      <c r="B32" s="70" t="s">
        <v>77</v>
      </c>
      <c r="C32" s="40"/>
      <c r="D32" s="41"/>
      <c r="E32" s="42"/>
      <c r="F32" s="43"/>
      <c r="G32" s="44"/>
      <c r="H32" s="44"/>
      <c r="I32" s="72">
        <f>SUM(I33:I37)</f>
        <v>47614.4512536</v>
      </c>
    </row>
    <row r="33" spans="1:9" ht="30">
      <c r="A33" s="21" t="s">
        <v>85</v>
      </c>
      <c r="B33" s="61" t="s">
        <v>13</v>
      </c>
      <c r="C33" s="29" t="s">
        <v>93</v>
      </c>
      <c r="D33" s="12" t="s">
        <v>92</v>
      </c>
      <c r="E33" s="22">
        <f>'MEMORIA CALCULO'!F69</f>
        <v>184.79999999999998</v>
      </c>
      <c r="F33" s="23" t="s">
        <v>11</v>
      </c>
      <c r="G33" s="24">
        <v>17.17</v>
      </c>
      <c r="H33" s="24">
        <f>I10*G33+G33</f>
        <v>20.662378000000004</v>
      </c>
      <c r="I33" s="24">
        <f>H33*E33</f>
        <v>3818.4074544000005</v>
      </c>
    </row>
    <row r="34" spans="1:9" ht="30">
      <c r="A34" s="7" t="s">
        <v>86</v>
      </c>
      <c r="B34" s="61" t="s">
        <v>13</v>
      </c>
      <c r="C34" s="11" t="s">
        <v>91</v>
      </c>
      <c r="D34" s="1" t="s">
        <v>90</v>
      </c>
      <c r="E34" s="8">
        <f>'MEMORIA CALCULO'!F72</f>
        <v>308</v>
      </c>
      <c r="F34" s="9" t="s">
        <v>16</v>
      </c>
      <c r="G34" s="10">
        <v>3.97</v>
      </c>
      <c r="H34" s="10">
        <f>I10*G34+G34</f>
        <v>4.7774980000000005</v>
      </c>
      <c r="I34" s="10">
        <f>H34*E34</f>
        <v>1471.4693840000002</v>
      </c>
    </row>
    <row r="35" spans="1:9" ht="15">
      <c r="A35" s="7" t="s">
        <v>87</v>
      </c>
      <c r="B35" s="61" t="s">
        <v>13</v>
      </c>
      <c r="C35" s="11" t="s">
        <v>82</v>
      </c>
      <c r="D35" s="7" t="s">
        <v>81</v>
      </c>
      <c r="E35" s="8">
        <f>'MEMORIA CALCULO'!F75</f>
        <v>15.4</v>
      </c>
      <c r="F35" s="9" t="s">
        <v>11</v>
      </c>
      <c r="G35" s="10">
        <v>243.45</v>
      </c>
      <c r="H35" s="10">
        <f>I10*G35+G35</f>
        <v>292.96772999999996</v>
      </c>
      <c r="I35" s="10">
        <f>H35*E35</f>
        <v>4511.703041999999</v>
      </c>
    </row>
    <row r="36" spans="1:9" ht="15">
      <c r="A36" s="7" t="s">
        <v>88</v>
      </c>
      <c r="B36" s="61" t="s">
        <v>13</v>
      </c>
      <c r="C36" s="11" t="s">
        <v>83</v>
      </c>
      <c r="D36" s="7" t="s">
        <v>80</v>
      </c>
      <c r="E36" s="8">
        <f>'MEMORIA CALCULO'!F78</f>
        <v>15.4</v>
      </c>
      <c r="F36" s="9" t="s">
        <v>11</v>
      </c>
      <c r="G36" s="10">
        <v>209.97</v>
      </c>
      <c r="H36" s="10">
        <f>I10*G36+G36</f>
        <v>252.677898</v>
      </c>
      <c r="I36" s="10">
        <f>H36*E36</f>
        <v>3891.2396292</v>
      </c>
    </row>
    <row r="37" spans="1:9" ht="15">
      <c r="A37" s="7" t="s">
        <v>89</v>
      </c>
      <c r="B37" s="61" t="s">
        <v>13</v>
      </c>
      <c r="C37" s="11" t="s">
        <v>84</v>
      </c>
      <c r="D37" s="7" t="s">
        <v>78</v>
      </c>
      <c r="E37" s="8">
        <f>'MEMORIA CALCULO'!F81</f>
        <v>154</v>
      </c>
      <c r="F37" s="9" t="s">
        <v>11</v>
      </c>
      <c r="G37" s="10">
        <v>183.04</v>
      </c>
      <c r="H37" s="10">
        <f>I10*G37+G37</f>
        <v>220.270336</v>
      </c>
      <c r="I37" s="10">
        <f>H37*E37</f>
        <v>33921.631744</v>
      </c>
    </row>
    <row r="38" spans="1:9" ht="15">
      <c r="A38" s="31" t="s">
        <v>79</v>
      </c>
      <c r="B38" s="70" t="s">
        <v>22</v>
      </c>
      <c r="C38" s="40"/>
      <c r="D38" s="41"/>
      <c r="E38" s="42"/>
      <c r="F38" s="43"/>
      <c r="G38" s="44"/>
      <c r="H38" s="44"/>
      <c r="I38" s="72">
        <f>I39+I40+I41</f>
        <v>9269.1885</v>
      </c>
    </row>
    <row r="39" spans="1:9" ht="15">
      <c r="A39" s="73" t="s">
        <v>94</v>
      </c>
      <c r="B39" s="61" t="s">
        <v>13</v>
      </c>
      <c r="C39" s="9" t="s">
        <v>144</v>
      </c>
      <c r="D39" s="7" t="s">
        <v>143</v>
      </c>
      <c r="E39" s="8">
        <f>'MEMORIA CALCULO'!I85</f>
        <v>70.8</v>
      </c>
      <c r="F39" s="9" t="s">
        <v>16</v>
      </c>
      <c r="G39" s="10">
        <v>93.09</v>
      </c>
      <c r="H39" s="10">
        <f>I10*G39+G39</f>
        <v>112.024506</v>
      </c>
      <c r="I39" s="10">
        <f>H39*E39</f>
        <v>7931.3350248</v>
      </c>
    </row>
    <row r="40" spans="1:9" ht="15">
      <c r="A40" s="73" t="s">
        <v>95</v>
      </c>
      <c r="B40" s="61" t="s">
        <v>13</v>
      </c>
      <c r="C40" s="9" t="s">
        <v>147</v>
      </c>
      <c r="D40" s="7" t="s">
        <v>145</v>
      </c>
      <c r="E40" s="8">
        <f>'MEMORIA CALCULO'!H89</f>
        <v>55.2</v>
      </c>
      <c r="F40" s="9" t="s">
        <v>16</v>
      </c>
      <c r="G40" s="10">
        <v>6.96</v>
      </c>
      <c r="H40" s="10">
        <f>I10*G40+G40</f>
        <v>8.375664</v>
      </c>
      <c r="I40" s="10">
        <f>H40*E40</f>
        <v>462.3366528</v>
      </c>
    </row>
    <row r="41" spans="1:9" ht="15">
      <c r="A41" s="75" t="s">
        <v>96</v>
      </c>
      <c r="B41" s="61" t="s">
        <v>13</v>
      </c>
      <c r="C41" s="9" t="s">
        <v>148</v>
      </c>
      <c r="D41" s="7" t="s">
        <v>146</v>
      </c>
      <c r="E41" s="101">
        <f>'MEMORIA CALCULO'!H92</f>
        <v>55.2</v>
      </c>
      <c r="F41" s="9" t="s">
        <v>16</v>
      </c>
      <c r="G41" s="76">
        <v>13.18</v>
      </c>
      <c r="H41" s="76">
        <f>I10*G41+G41</f>
        <v>15.860812</v>
      </c>
      <c r="I41" s="76">
        <f>H41*E41</f>
        <v>875.5168224</v>
      </c>
    </row>
    <row r="42" spans="1:9" ht="15">
      <c r="A42" s="31" t="s">
        <v>97</v>
      </c>
      <c r="B42" s="70" t="s">
        <v>98</v>
      </c>
      <c r="C42" s="40"/>
      <c r="D42" s="41"/>
      <c r="E42" s="42"/>
      <c r="F42" s="43"/>
      <c r="G42" s="44"/>
      <c r="H42" s="44"/>
      <c r="I42" s="72">
        <f>SUM(I43:I45)</f>
        <v>3927.0245333000003</v>
      </c>
    </row>
    <row r="43" spans="1:9" ht="30">
      <c r="A43" s="77" t="s">
        <v>103</v>
      </c>
      <c r="B43" s="78" t="s">
        <v>13</v>
      </c>
      <c r="C43" s="29" t="s">
        <v>99</v>
      </c>
      <c r="D43" s="1" t="s">
        <v>100</v>
      </c>
      <c r="E43" s="22">
        <f>'MEMORIA CALCULO'!B97</f>
        <v>115</v>
      </c>
      <c r="F43" s="23" t="s">
        <v>15</v>
      </c>
      <c r="G43" s="24">
        <v>13.91</v>
      </c>
      <c r="H43" s="24">
        <f>I10*G43+G43</f>
        <v>16.739294</v>
      </c>
      <c r="I43" s="24">
        <f>E43*H43</f>
        <v>1925.01881</v>
      </c>
    </row>
    <row r="44" spans="1:9" ht="30">
      <c r="A44" s="59" t="s">
        <v>104</v>
      </c>
      <c r="B44" s="61" t="s">
        <v>13</v>
      </c>
      <c r="C44" s="11" t="s">
        <v>101</v>
      </c>
      <c r="D44" s="14" t="s">
        <v>102</v>
      </c>
      <c r="E44" s="15">
        <f>'MEMORIA CALCULO'!G106</f>
        <v>69</v>
      </c>
      <c r="F44" s="11" t="s">
        <v>16</v>
      </c>
      <c r="G44" s="16">
        <v>21.82</v>
      </c>
      <c r="H44" s="16">
        <f>I10*G44+G44</f>
        <v>26.258188</v>
      </c>
      <c r="I44" s="16">
        <f>E44*H44</f>
        <v>1811.8149720000001</v>
      </c>
    </row>
    <row r="45" spans="1:9" ht="15">
      <c r="A45" s="59" t="s">
        <v>105</v>
      </c>
      <c r="B45" s="61" t="s">
        <v>13</v>
      </c>
      <c r="C45" s="11" t="s">
        <v>66</v>
      </c>
      <c r="D45" s="13" t="s">
        <v>65</v>
      </c>
      <c r="E45" s="15">
        <f>'MEMORIA CALCULO'!F100</f>
        <v>2.5875</v>
      </c>
      <c r="F45" s="11" t="s">
        <v>11</v>
      </c>
      <c r="G45" s="16">
        <v>61.08</v>
      </c>
      <c r="H45" s="16">
        <f>I10*G45+G45</f>
        <v>73.503672</v>
      </c>
      <c r="I45" s="16">
        <f>E45*H45</f>
        <v>190.1907513</v>
      </c>
    </row>
    <row r="46" spans="1:9" ht="18" customHeight="1">
      <c r="A46" s="130" t="s">
        <v>286</v>
      </c>
      <c r="B46" s="131" t="s">
        <v>106</v>
      </c>
      <c r="C46" s="132"/>
      <c r="D46" s="133"/>
      <c r="E46" s="134"/>
      <c r="F46" s="132"/>
      <c r="G46" s="135"/>
      <c r="H46" s="135"/>
      <c r="I46" s="136">
        <f>I47+I48</f>
        <v>88027.25027579999</v>
      </c>
    </row>
    <row r="47" spans="1:9" ht="15">
      <c r="A47" s="21" t="s">
        <v>287</v>
      </c>
      <c r="B47" s="61" t="s">
        <v>13</v>
      </c>
      <c r="C47" s="9" t="s">
        <v>108</v>
      </c>
      <c r="D47" s="66" t="s">
        <v>107</v>
      </c>
      <c r="E47" s="22">
        <f>'MEMORIA CALCULO'!J109</f>
        <v>276</v>
      </c>
      <c r="F47" s="23" t="s">
        <v>16</v>
      </c>
      <c r="G47" s="24">
        <v>238.03</v>
      </c>
      <c r="H47" s="24">
        <f>I10*G47+G47</f>
        <v>286.44530199999997</v>
      </c>
      <c r="I47" s="24">
        <f>H47*E47</f>
        <v>79058.903352</v>
      </c>
    </row>
    <row r="48" spans="1:9" ht="30">
      <c r="A48" s="7" t="s">
        <v>288</v>
      </c>
      <c r="B48" s="11" t="s">
        <v>13</v>
      </c>
      <c r="C48" s="13" t="s">
        <v>110</v>
      </c>
      <c r="D48" s="14" t="s">
        <v>109</v>
      </c>
      <c r="E48" s="15">
        <f>'MEMORIA CALCULO'!H113</f>
        <v>8.7</v>
      </c>
      <c r="F48" s="11" t="s">
        <v>16</v>
      </c>
      <c r="G48" s="60">
        <v>856.61</v>
      </c>
      <c r="H48" s="60">
        <f>I10*G48+G48</f>
        <v>1030.844474</v>
      </c>
      <c r="I48" s="60">
        <f>H48*E48</f>
        <v>8968.3469238</v>
      </c>
    </row>
    <row r="49" spans="1:9" ht="31.5" customHeight="1">
      <c r="A49" s="79" t="s">
        <v>23</v>
      </c>
      <c r="B49" s="80" t="s">
        <v>150</v>
      </c>
      <c r="C49" s="81"/>
      <c r="D49" s="82"/>
      <c r="E49" s="83"/>
      <c r="F49" s="81"/>
      <c r="G49" s="84"/>
      <c r="H49" s="84"/>
      <c r="I49" s="85">
        <f>I50+I52+I54+I60+I68</f>
        <v>68824.97620867</v>
      </c>
    </row>
    <row r="50" spans="1:9" ht="15.75" customHeight="1">
      <c r="A50" s="86" t="s">
        <v>284</v>
      </c>
      <c r="B50" s="70" t="s">
        <v>151</v>
      </c>
      <c r="C50" s="88"/>
      <c r="D50" s="89"/>
      <c r="E50" s="90"/>
      <c r="F50" s="87"/>
      <c r="G50" s="91"/>
      <c r="H50" s="91"/>
      <c r="I50" s="92">
        <f>SUM(I51:I51)</f>
        <v>12928.593504288</v>
      </c>
    </row>
    <row r="51" spans="1:9" ht="30">
      <c r="A51" s="7" t="s">
        <v>121</v>
      </c>
      <c r="B51" s="61" t="s">
        <v>13</v>
      </c>
      <c r="C51" s="6" t="s">
        <v>153</v>
      </c>
      <c r="D51" s="12" t="s">
        <v>152</v>
      </c>
      <c r="E51" s="8">
        <f>'MEMORIA CALCULO'!L119</f>
        <v>110.166</v>
      </c>
      <c r="F51" s="9" t="s">
        <v>16</v>
      </c>
      <c r="G51" s="10">
        <v>97.52</v>
      </c>
      <c r="H51" s="10">
        <f>I10*G51+G51</f>
        <v>117.35556799999999</v>
      </c>
      <c r="I51" s="10">
        <f>E51*H51</f>
        <v>12928.593504288</v>
      </c>
    </row>
    <row r="52" spans="1:9" ht="15">
      <c r="A52" s="31" t="s">
        <v>285</v>
      </c>
      <c r="B52" s="70" t="s">
        <v>158</v>
      </c>
      <c r="C52" s="40"/>
      <c r="D52" s="41"/>
      <c r="E52" s="42"/>
      <c r="F52" s="43"/>
      <c r="G52" s="44"/>
      <c r="H52" s="44"/>
      <c r="I52" s="72">
        <f>SUM(I53:I53)</f>
        <v>1074.80275056</v>
      </c>
    </row>
    <row r="53" spans="1:9" ht="15">
      <c r="A53" s="73" t="s">
        <v>338</v>
      </c>
      <c r="B53" s="61" t="s">
        <v>13</v>
      </c>
      <c r="C53" s="9" t="s">
        <v>160</v>
      </c>
      <c r="D53" s="7" t="s">
        <v>159</v>
      </c>
      <c r="E53" s="8">
        <f>'MEMORIA CALCULO'!H134</f>
        <v>5.04</v>
      </c>
      <c r="F53" s="9" t="s">
        <v>16</v>
      </c>
      <c r="G53" s="10">
        <v>177.21</v>
      </c>
      <c r="H53" s="10">
        <f>I10*G53+G53</f>
        <v>213.254514</v>
      </c>
      <c r="I53" s="10">
        <f>H53*E53</f>
        <v>1074.80275056</v>
      </c>
    </row>
    <row r="54" spans="1:9" ht="15">
      <c r="A54" s="31" t="s">
        <v>339</v>
      </c>
      <c r="B54" s="70" t="s">
        <v>34</v>
      </c>
      <c r="C54" s="40"/>
      <c r="D54" s="41"/>
      <c r="E54" s="42"/>
      <c r="F54" s="43"/>
      <c r="G54" s="44"/>
      <c r="H54" s="44"/>
      <c r="I54" s="72">
        <f>SUM(I55:I59)</f>
        <v>12560.485069131999</v>
      </c>
    </row>
    <row r="55" spans="1:9" ht="15">
      <c r="A55" s="73" t="s">
        <v>340</v>
      </c>
      <c r="B55" s="11" t="s">
        <v>13</v>
      </c>
      <c r="C55" s="9" t="s">
        <v>165</v>
      </c>
      <c r="D55" s="7" t="s">
        <v>162</v>
      </c>
      <c r="E55" s="93">
        <f>'MEMORIA CALCULO'!M143</f>
        <v>80.387</v>
      </c>
      <c r="F55" s="9" t="s">
        <v>16</v>
      </c>
      <c r="G55" s="10">
        <v>32.06</v>
      </c>
      <c r="H55" s="10">
        <f>I10*G55+G55</f>
        <v>38.581004</v>
      </c>
      <c r="I55" s="10">
        <f>H55*E55</f>
        <v>3101.411168548</v>
      </c>
    </row>
    <row r="56" spans="1:9" ht="15">
      <c r="A56" s="73" t="s">
        <v>341</v>
      </c>
      <c r="B56" s="11" t="s">
        <v>13</v>
      </c>
      <c r="C56" s="9" t="s">
        <v>165</v>
      </c>
      <c r="D56" s="7" t="s">
        <v>163</v>
      </c>
      <c r="E56" s="93">
        <f>'MEMORIA CALCULO'!J148</f>
        <v>153.696</v>
      </c>
      <c r="F56" s="9" t="s">
        <v>16</v>
      </c>
      <c r="G56" s="10">
        <v>32.06</v>
      </c>
      <c r="H56" s="10">
        <f>I10*G56+G56</f>
        <v>38.581004</v>
      </c>
      <c r="I56" s="10">
        <f>H56*E56</f>
        <v>5929.745990784</v>
      </c>
    </row>
    <row r="57" spans="1:9" ht="15">
      <c r="A57" s="73" t="s">
        <v>342</v>
      </c>
      <c r="B57" s="11" t="s">
        <v>13</v>
      </c>
      <c r="C57" s="9" t="s">
        <v>165</v>
      </c>
      <c r="D57" s="7" t="s">
        <v>164</v>
      </c>
      <c r="E57" s="93">
        <f>'MEMORIA CALCULO'!B204</f>
        <v>70.10999999999999</v>
      </c>
      <c r="F57" s="9" t="s">
        <v>16</v>
      </c>
      <c r="G57" s="10">
        <v>32.06</v>
      </c>
      <c r="H57" s="10">
        <f>I10*G57+G57</f>
        <v>38.581004</v>
      </c>
      <c r="I57" s="10">
        <f>H57*E57</f>
        <v>2704.9141904399994</v>
      </c>
    </row>
    <row r="58" spans="1:9" ht="30">
      <c r="A58" s="59" t="s">
        <v>343</v>
      </c>
      <c r="B58" s="11" t="s">
        <v>25</v>
      </c>
      <c r="C58" s="11">
        <v>102209</v>
      </c>
      <c r="D58" s="14" t="s">
        <v>181</v>
      </c>
      <c r="E58" s="115">
        <f>'MEMORIA CALCULO'!I208</f>
        <v>16.8</v>
      </c>
      <c r="F58" s="11" t="s">
        <v>16</v>
      </c>
      <c r="G58" s="16">
        <v>10.01</v>
      </c>
      <c r="H58" s="16">
        <f>I10*G58+G58</f>
        <v>12.046033999999999</v>
      </c>
      <c r="I58" s="16">
        <f>E58*H58</f>
        <v>202.37337119999998</v>
      </c>
    </row>
    <row r="59" spans="1:9" ht="15">
      <c r="A59" s="73" t="s">
        <v>344</v>
      </c>
      <c r="B59" s="11" t="s">
        <v>13</v>
      </c>
      <c r="C59" s="11" t="s">
        <v>183</v>
      </c>
      <c r="D59" t="s">
        <v>182</v>
      </c>
      <c r="E59" s="93">
        <f>'MEMORIA CALCULO'!I211</f>
        <v>10.079999999999998</v>
      </c>
      <c r="F59" s="9" t="s">
        <v>16</v>
      </c>
      <c r="G59" s="10">
        <v>51.28</v>
      </c>
      <c r="H59" s="10">
        <f>I10*G59+G59</f>
        <v>61.710352</v>
      </c>
      <c r="I59" s="10">
        <f>E59*H59</f>
        <v>622.0403481599999</v>
      </c>
    </row>
    <row r="60" spans="1:9" ht="15">
      <c r="A60" s="31" t="s">
        <v>345</v>
      </c>
      <c r="B60" s="70" t="s">
        <v>184</v>
      </c>
      <c r="C60" s="40"/>
      <c r="D60" s="41"/>
      <c r="E60" s="42"/>
      <c r="F60" s="43"/>
      <c r="G60" s="44"/>
      <c r="H60" s="44"/>
      <c r="I60" s="72">
        <f>SUM(I61:I67)</f>
        <v>34407.59817869</v>
      </c>
    </row>
    <row r="61" spans="1:9" ht="15">
      <c r="A61" s="73" t="s">
        <v>346</v>
      </c>
      <c r="B61" s="113" t="s">
        <v>13</v>
      </c>
      <c r="C61" s="11" t="s">
        <v>186</v>
      </c>
      <c r="D61" s="7" t="s">
        <v>185</v>
      </c>
      <c r="E61" s="93">
        <f>'MEMORIA CALCULO'!E217</f>
        <v>76.61</v>
      </c>
      <c r="F61" s="9" t="s">
        <v>16</v>
      </c>
      <c r="G61" s="10">
        <v>20.32</v>
      </c>
      <c r="H61" s="10">
        <f>I10*G61+G61</f>
        <v>24.453088</v>
      </c>
      <c r="I61" s="10">
        <f>H61*E61</f>
        <v>1873.3510716800001</v>
      </c>
    </row>
    <row r="62" spans="1:9" ht="15">
      <c r="A62" s="73" t="s">
        <v>347</v>
      </c>
      <c r="B62" s="11" t="s">
        <v>13</v>
      </c>
      <c r="C62" s="11" t="s">
        <v>188</v>
      </c>
      <c r="D62" s="7" t="s">
        <v>187</v>
      </c>
      <c r="E62" s="93">
        <f>'MEMORIA CALCULO'!E220</f>
        <v>76.61</v>
      </c>
      <c r="F62" s="9" t="s">
        <v>16</v>
      </c>
      <c r="G62" s="10">
        <v>8.14</v>
      </c>
      <c r="H62" s="10">
        <f>I10*G62+G62</f>
        <v>9.795676</v>
      </c>
      <c r="I62" s="10">
        <f aca="true" t="shared" si="2" ref="I62:I65">H62*E62</f>
        <v>750.44673836</v>
      </c>
    </row>
    <row r="63" spans="1:9" ht="45">
      <c r="A63" s="137" t="s">
        <v>348</v>
      </c>
      <c r="B63" s="114" t="s">
        <v>25</v>
      </c>
      <c r="C63" s="114">
        <v>92256</v>
      </c>
      <c r="D63" s="139" t="s">
        <v>321</v>
      </c>
      <c r="E63" s="115">
        <v>3</v>
      </c>
      <c r="F63" s="114" t="s">
        <v>112</v>
      </c>
      <c r="G63" s="138">
        <v>242.77</v>
      </c>
      <c r="H63" s="138">
        <f>I10*G63+G63</f>
        <v>292.149418</v>
      </c>
      <c r="I63" s="138">
        <f t="shared" si="2"/>
        <v>876.4482540000001</v>
      </c>
    </row>
    <row r="64" spans="1:9" ht="60">
      <c r="A64" s="137" t="s">
        <v>349</v>
      </c>
      <c r="B64" s="114" t="s">
        <v>25</v>
      </c>
      <c r="C64" s="114">
        <v>92580</v>
      </c>
      <c r="D64" s="139" t="s">
        <v>322</v>
      </c>
      <c r="E64" s="115">
        <f>E65</f>
        <v>108.43500000000002</v>
      </c>
      <c r="F64" s="114" t="s">
        <v>16</v>
      </c>
      <c r="G64" s="138">
        <v>58.87</v>
      </c>
      <c r="H64" s="138">
        <f>I10*G64+G64</f>
        <v>70.844158</v>
      </c>
      <c r="I64" s="138">
        <f t="shared" si="2"/>
        <v>7681.986272730001</v>
      </c>
    </row>
    <row r="65" spans="1:9" ht="30">
      <c r="A65" s="59" t="s">
        <v>350</v>
      </c>
      <c r="B65" s="11" t="s">
        <v>13</v>
      </c>
      <c r="C65" s="11" t="s">
        <v>192</v>
      </c>
      <c r="D65" s="14" t="s">
        <v>191</v>
      </c>
      <c r="E65" s="115">
        <f>'MEMORIA CALCULO'!E231</f>
        <v>108.43500000000002</v>
      </c>
      <c r="F65" s="11" t="s">
        <v>16</v>
      </c>
      <c r="G65" s="16">
        <v>147.26</v>
      </c>
      <c r="H65" s="16">
        <f>I10*G65+G65</f>
        <v>177.212684</v>
      </c>
      <c r="I65" s="16">
        <f t="shared" si="2"/>
        <v>19216.05738954</v>
      </c>
    </row>
    <row r="66" spans="1:9" ht="15">
      <c r="A66" s="73" t="s">
        <v>351</v>
      </c>
      <c r="B66" s="11" t="s">
        <v>13</v>
      </c>
      <c r="C66" s="11" t="s">
        <v>194</v>
      </c>
      <c r="D66" s="7" t="s">
        <v>193</v>
      </c>
      <c r="E66" s="115">
        <f>'MEMORIA CALCULO'!B235</f>
        <v>21.65</v>
      </c>
      <c r="F66" s="11" t="s">
        <v>15</v>
      </c>
      <c r="G66" s="16">
        <v>110.75</v>
      </c>
      <c r="H66" s="16">
        <f>I10*G66+G66</f>
        <v>133.27655</v>
      </c>
      <c r="I66" s="16">
        <f>H66*E66</f>
        <v>2885.4373074999994</v>
      </c>
    </row>
    <row r="67" spans="1:9" ht="30">
      <c r="A67" s="59" t="s">
        <v>352</v>
      </c>
      <c r="B67" s="11" t="s">
        <v>13</v>
      </c>
      <c r="C67" s="6" t="s">
        <v>196</v>
      </c>
      <c r="D67" s="12" t="s">
        <v>195</v>
      </c>
      <c r="E67" s="15">
        <f>'MEMORIA CALCULO'!I239</f>
        <v>11.467500000000001</v>
      </c>
      <c r="F67" s="11" t="s">
        <v>16</v>
      </c>
      <c r="G67" s="16">
        <v>81.44</v>
      </c>
      <c r="H67" s="16">
        <f>I10*G67+G67</f>
        <v>98.004896</v>
      </c>
      <c r="I67" s="16">
        <f>H67*E67</f>
        <v>1123.8711448800002</v>
      </c>
    </row>
    <row r="68" spans="1:9" ht="15">
      <c r="A68" s="167" t="s">
        <v>405</v>
      </c>
      <c r="B68" s="168" t="s">
        <v>406</v>
      </c>
      <c r="C68" s="145"/>
      <c r="D68" s="169"/>
      <c r="E68" s="170"/>
      <c r="F68" s="171"/>
      <c r="G68" s="172"/>
      <c r="H68" s="172"/>
      <c r="I68" s="173">
        <f>SUM(I69:I74)</f>
        <v>7853.496706</v>
      </c>
    </row>
    <row r="69" spans="1:9" ht="15">
      <c r="A69" s="137" t="s">
        <v>464</v>
      </c>
      <c r="B69" s="114" t="s">
        <v>13</v>
      </c>
      <c r="C69" s="114" t="s">
        <v>455</v>
      </c>
      <c r="D69" s="180" t="s">
        <v>454</v>
      </c>
      <c r="E69" s="115">
        <v>5</v>
      </c>
      <c r="F69" s="114" t="s">
        <v>314</v>
      </c>
      <c r="G69" s="138">
        <v>25.79</v>
      </c>
      <c r="H69" s="138">
        <f>I10*G69+G69</f>
        <v>31.035686</v>
      </c>
      <c r="I69" s="138">
        <f aca="true" t="shared" si="3" ref="I69:I74">H69*E69</f>
        <v>155.17843</v>
      </c>
    </row>
    <row r="70" spans="1:9" ht="15">
      <c r="A70" s="137" t="s">
        <v>465</v>
      </c>
      <c r="B70" s="114" t="s">
        <v>13</v>
      </c>
      <c r="C70" s="114" t="s">
        <v>310</v>
      </c>
      <c r="D70" s="180" t="s">
        <v>309</v>
      </c>
      <c r="E70" s="115">
        <v>150</v>
      </c>
      <c r="F70" s="114" t="s">
        <v>15</v>
      </c>
      <c r="G70" s="138">
        <v>9.26</v>
      </c>
      <c r="H70" s="138">
        <f>I10*G70+G70</f>
        <v>11.143483999999999</v>
      </c>
      <c r="I70" s="138">
        <f t="shared" si="3"/>
        <v>1671.5225999999998</v>
      </c>
    </row>
    <row r="71" spans="1:9" ht="15">
      <c r="A71" s="137" t="s">
        <v>467</v>
      </c>
      <c r="B71" s="114"/>
      <c r="C71" s="114" t="s">
        <v>463</v>
      </c>
      <c r="D71" t="s">
        <v>462</v>
      </c>
      <c r="E71" s="115">
        <v>50</v>
      </c>
      <c r="F71" s="114" t="s">
        <v>15</v>
      </c>
      <c r="G71" s="138">
        <v>6.6</v>
      </c>
      <c r="H71" s="138">
        <f>I10*G71+G71</f>
        <v>7.9424399999999995</v>
      </c>
      <c r="I71" s="138">
        <f t="shared" si="3"/>
        <v>397.12199999999996</v>
      </c>
    </row>
    <row r="72" spans="1:9" ht="15">
      <c r="A72" s="137" t="s">
        <v>468</v>
      </c>
      <c r="B72" s="114" t="s">
        <v>13</v>
      </c>
      <c r="C72" s="114" t="s">
        <v>457</v>
      </c>
      <c r="D72" s="180" t="s">
        <v>456</v>
      </c>
      <c r="E72" s="115">
        <v>50</v>
      </c>
      <c r="F72" s="114" t="s">
        <v>15</v>
      </c>
      <c r="G72" s="138">
        <v>3.49</v>
      </c>
      <c r="H72" s="138">
        <f>I10*G72+G72</f>
        <v>4.199866</v>
      </c>
      <c r="I72" s="138">
        <f t="shared" si="3"/>
        <v>209.9933</v>
      </c>
    </row>
    <row r="73" spans="1:9" ht="30">
      <c r="A73" s="137" t="s">
        <v>469</v>
      </c>
      <c r="B73" s="114" t="s">
        <v>13</v>
      </c>
      <c r="C73" s="114" t="s">
        <v>459</v>
      </c>
      <c r="D73" s="177" t="s">
        <v>458</v>
      </c>
      <c r="E73" s="115">
        <v>8</v>
      </c>
      <c r="F73" s="114" t="s">
        <v>314</v>
      </c>
      <c r="G73" s="138">
        <v>323.96</v>
      </c>
      <c r="H73" s="138">
        <f>I10*G73+G73</f>
        <v>389.853464</v>
      </c>
      <c r="I73" s="138">
        <f t="shared" si="3"/>
        <v>3118.827712</v>
      </c>
    </row>
    <row r="74" spans="1:9" ht="15">
      <c r="A74" s="137" t="s">
        <v>466</v>
      </c>
      <c r="B74" s="114" t="s">
        <v>13</v>
      </c>
      <c r="C74" s="9" t="s">
        <v>461</v>
      </c>
      <c r="D74" t="s">
        <v>460</v>
      </c>
      <c r="E74" s="115">
        <v>4</v>
      </c>
      <c r="F74" s="114" t="s">
        <v>314</v>
      </c>
      <c r="G74" s="138">
        <v>477.99</v>
      </c>
      <c r="H74" s="138">
        <f>I10*G74+G74</f>
        <v>575.213166</v>
      </c>
      <c r="I74" s="138">
        <f t="shared" si="3"/>
        <v>2300.852664</v>
      </c>
    </row>
    <row r="75" spans="1:9" ht="27" customHeight="1">
      <c r="A75" s="32" t="s">
        <v>26</v>
      </c>
      <c r="B75" s="37" t="s">
        <v>111</v>
      </c>
      <c r="C75" s="26"/>
      <c r="D75" s="38"/>
      <c r="E75" s="25"/>
      <c r="F75" s="26"/>
      <c r="G75" s="27"/>
      <c r="H75" s="27"/>
      <c r="I75" s="17">
        <f>SUM(I76:I78)</f>
        <v>46654.70356495521</v>
      </c>
    </row>
    <row r="76" spans="1:9" ht="22.5" customHeight="1">
      <c r="A76" s="13" t="s">
        <v>27</v>
      </c>
      <c r="B76" s="61" t="s">
        <v>13</v>
      </c>
      <c r="C76" s="6" t="s">
        <v>271</v>
      </c>
      <c r="D76" s="126" t="s">
        <v>270</v>
      </c>
      <c r="E76" s="127">
        <f>'MEMORIA CALCULO'!F244</f>
        <v>2.27</v>
      </c>
      <c r="F76" s="61" t="s">
        <v>11</v>
      </c>
      <c r="G76" s="128">
        <v>223.96</v>
      </c>
      <c r="H76" s="128">
        <f>I10*G76+G76</f>
        <v>269.513464</v>
      </c>
      <c r="I76" s="128">
        <f>H76*E76</f>
        <v>611.79556328</v>
      </c>
    </row>
    <row r="77" spans="1:9" ht="18.75" customHeight="1">
      <c r="A77" s="13" t="s">
        <v>28</v>
      </c>
      <c r="B77" s="11" t="s">
        <v>13</v>
      </c>
      <c r="C77" s="11" t="s">
        <v>275</v>
      </c>
      <c r="D77" s="7" t="s">
        <v>274</v>
      </c>
      <c r="E77" s="15">
        <v>104.5</v>
      </c>
      <c r="F77" s="11" t="s">
        <v>16</v>
      </c>
      <c r="G77" s="16">
        <v>33.6</v>
      </c>
      <c r="H77" s="16">
        <f>I10*G77+G77</f>
        <v>40.43424</v>
      </c>
      <c r="I77" s="16">
        <f>H77*E77</f>
        <v>4225.37808</v>
      </c>
    </row>
    <row r="78" spans="1:9" ht="45.75" customHeight="1">
      <c r="A78" s="33" t="s">
        <v>127</v>
      </c>
      <c r="B78" s="29" t="s">
        <v>25</v>
      </c>
      <c r="C78" s="29">
        <v>94991</v>
      </c>
      <c r="D78" s="1" t="s">
        <v>198</v>
      </c>
      <c r="E78" s="28">
        <f>'MEMORIA CALCULO'!F251</f>
        <v>52.86540000000001</v>
      </c>
      <c r="F78" s="29" t="s">
        <v>11</v>
      </c>
      <c r="G78" s="30">
        <v>657.32</v>
      </c>
      <c r="H78" s="30">
        <f>I10*G78+G78</f>
        <v>791.0188880000001</v>
      </c>
      <c r="I78" s="30">
        <f aca="true" t="shared" si="4" ref="I78">E78*H78</f>
        <v>41817.52992167521</v>
      </c>
    </row>
    <row r="79" spans="1:9" ht="24" customHeight="1">
      <c r="A79" s="32" t="s">
        <v>29</v>
      </c>
      <c r="B79" s="37" t="s">
        <v>197</v>
      </c>
      <c r="C79" s="26"/>
      <c r="D79" s="38"/>
      <c r="E79" s="25"/>
      <c r="F79" s="26"/>
      <c r="G79" s="27"/>
      <c r="H79" s="27"/>
      <c r="I79" s="17">
        <f>SUM(I80:I86)</f>
        <v>34453.3570425</v>
      </c>
    </row>
    <row r="80" spans="1:9" ht="20.25" customHeight="1">
      <c r="A80" s="98" t="s">
        <v>122</v>
      </c>
      <c r="B80" s="95" t="s">
        <v>13</v>
      </c>
      <c r="C80" s="11" t="s">
        <v>66</v>
      </c>
      <c r="D80" s="11" t="s">
        <v>65</v>
      </c>
      <c r="E80" s="15">
        <f>'MEMORIA CALCULO'!G255</f>
        <v>16.875</v>
      </c>
      <c r="F80" s="11" t="s">
        <v>11</v>
      </c>
      <c r="G80" s="60">
        <v>61.08</v>
      </c>
      <c r="H80" s="96">
        <f>I10*G80+G80</f>
        <v>73.503672</v>
      </c>
      <c r="I80" s="96">
        <f>E80*H80</f>
        <v>1240.3744649999999</v>
      </c>
    </row>
    <row r="81" spans="1:9" ht="29.25" customHeight="1">
      <c r="A81" s="98" t="s">
        <v>276</v>
      </c>
      <c r="B81" s="95" t="s">
        <v>13</v>
      </c>
      <c r="C81" s="11" t="s">
        <v>91</v>
      </c>
      <c r="D81" s="14" t="s">
        <v>308</v>
      </c>
      <c r="E81" s="15">
        <f>'MEMORIA CALCULO'!F258</f>
        <v>56.25</v>
      </c>
      <c r="F81" s="11" t="s">
        <v>16</v>
      </c>
      <c r="G81" s="16">
        <v>3.79</v>
      </c>
      <c r="H81" s="94">
        <f>I10*G81+G81</f>
        <v>4.560886</v>
      </c>
      <c r="I81" s="94">
        <f>E81*H81</f>
        <v>256.5498375</v>
      </c>
    </row>
    <row r="82" spans="1:9" ht="17.25" customHeight="1">
      <c r="A82" s="98" t="s">
        <v>277</v>
      </c>
      <c r="B82" s="95" t="s">
        <v>13</v>
      </c>
      <c r="C82" s="122" t="s">
        <v>138</v>
      </c>
      <c r="D82" s="7" t="s">
        <v>137</v>
      </c>
      <c r="E82" s="8">
        <f>'MEMORIA CALCULO'!F261</f>
        <v>2.8125</v>
      </c>
      <c r="F82" s="9" t="s">
        <v>11</v>
      </c>
      <c r="G82" s="10">
        <v>183.54</v>
      </c>
      <c r="H82" s="94">
        <f>I10*G82+G82</f>
        <v>220.87203599999998</v>
      </c>
      <c r="I82" s="94">
        <f>H82*E82</f>
        <v>621.2026012499999</v>
      </c>
    </row>
    <row r="83" spans="1:9" ht="15" customHeight="1">
      <c r="A83" s="98" t="s">
        <v>353</v>
      </c>
      <c r="B83" s="95" t="s">
        <v>13</v>
      </c>
      <c r="C83" s="9" t="s">
        <v>71</v>
      </c>
      <c r="D83" s="7" t="s">
        <v>67</v>
      </c>
      <c r="E83" s="64">
        <f>'MEMORIA CALCULO'!F265</f>
        <v>27</v>
      </c>
      <c r="F83" s="9" t="s">
        <v>16</v>
      </c>
      <c r="G83" s="10">
        <v>101.6</v>
      </c>
      <c r="H83" s="94">
        <f>I10*G83+G83</f>
        <v>122.26544</v>
      </c>
      <c r="I83" s="94">
        <f aca="true" t="shared" si="5" ref="I83:I86">H83*E83</f>
        <v>3301.1668799999998</v>
      </c>
    </row>
    <row r="84" spans="1:9" ht="17.25" customHeight="1">
      <c r="A84" s="98" t="s">
        <v>354</v>
      </c>
      <c r="B84" s="95" t="s">
        <v>13</v>
      </c>
      <c r="C84" s="9" t="s">
        <v>72</v>
      </c>
      <c r="D84" s="7" t="s">
        <v>68</v>
      </c>
      <c r="E84" s="64">
        <f>'MEMORIA CALCULO'!G269</f>
        <v>16.875</v>
      </c>
      <c r="F84" s="9" t="s">
        <v>11</v>
      </c>
      <c r="G84" s="10">
        <v>464.19</v>
      </c>
      <c r="H84" s="94">
        <f>I10*G84+G84</f>
        <v>558.606246</v>
      </c>
      <c r="I84" s="94">
        <f t="shared" si="5"/>
        <v>9426.48040125</v>
      </c>
    </row>
    <row r="85" spans="1:9" ht="17.25" customHeight="1">
      <c r="A85" s="98" t="s">
        <v>355</v>
      </c>
      <c r="B85" s="95" t="s">
        <v>13</v>
      </c>
      <c r="C85" s="9" t="s">
        <v>73</v>
      </c>
      <c r="D85" s="7" t="s">
        <v>69</v>
      </c>
      <c r="E85" s="8">
        <f>'MEMORIA CALCULO'!G273</f>
        <v>16.875</v>
      </c>
      <c r="F85" s="9" t="s">
        <v>11</v>
      </c>
      <c r="G85" s="10">
        <v>171.74</v>
      </c>
      <c r="H85" s="94">
        <f>I10*G85+G85</f>
        <v>206.671916</v>
      </c>
      <c r="I85" s="94">
        <f t="shared" si="5"/>
        <v>3487.5885825</v>
      </c>
    </row>
    <row r="86" spans="1:9" ht="17.25" customHeight="1">
      <c r="A86" s="98" t="s">
        <v>356</v>
      </c>
      <c r="B86" s="95" t="s">
        <v>13</v>
      </c>
      <c r="C86" s="9" t="s">
        <v>74</v>
      </c>
      <c r="D86" s="7" t="s">
        <v>70</v>
      </c>
      <c r="E86" s="65">
        <f>'MEMORIA CALCULO'!E277</f>
        <v>1181.25</v>
      </c>
      <c r="F86" s="23" t="s">
        <v>21</v>
      </c>
      <c r="G86" s="24">
        <v>11.34</v>
      </c>
      <c r="H86" s="94">
        <f>I10*G86+G86</f>
        <v>13.646556</v>
      </c>
      <c r="I86" s="94">
        <f t="shared" si="5"/>
        <v>16119.994275000001</v>
      </c>
    </row>
    <row r="87" spans="1:9" s="5" customFormat="1" ht="27" customHeight="1">
      <c r="A87" s="32" t="s">
        <v>30</v>
      </c>
      <c r="B87" s="37" t="s">
        <v>470</v>
      </c>
      <c r="C87" s="26"/>
      <c r="D87" s="38"/>
      <c r="E87" s="25"/>
      <c r="F87" s="26"/>
      <c r="G87" s="27"/>
      <c r="H87" s="27"/>
      <c r="I87" s="17">
        <f>SUM(I88:I99)</f>
        <v>203040.740738</v>
      </c>
    </row>
    <row r="88" spans="1:9" s="5" customFormat="1" ht="28.5" customHeight="1">
      <c r="A88" s="39" t="s">
        <v>123</v>
      </c>
      <c r="B88" s="29" t="s">
        <v>13</v>
      </c>
      <c r="C88" s="11" t="s">
        <v>613</v>
      </c>
      <c r="D88" s="12" t="s">
        <v>612</v>
      </c>
      <c r="E88" s="28">
        <v>1</v>
      </c>
      <c r="F88" s="29" t="s">
        <v>112</v>
      </c>
      <c r="G88" s="30">
        <v>2706.51</v>
      </c>
      <c r="H88" s="30">
        <f>I10*G88+G88</f>
        <v>3257.014134</v>
      </c>
      <c r="I88" s="30">
        <f>E88*H88</f>
        <v>3257.014134</v>
      </c>
    </row>
    <row r="89" spans="1:9" s="5" customFormat="1" ht="31.5" customHeight="1">
      <c r="A89" s="13" t="s">
        <v>124</v>
      </c>
      <c r="B89" s="29" t="s">
        <v>13</v>
      </c>
      <c r="C89" s="29" t="s">
        <v>115</v>
      </c>
      <c r="D89" s="1" t="s">
        <v>114</v>
      </c>
      <c r="E89" s="28">
        <v>34</v>
      </c>
      <c r="F89" s="29" t="s">
        <v>112</v>
      </c>
      <c r="G89" s="30">
        <v>1714.89</v>
      </c>
      <c r="H89" s="30">
        <f>I10*G89+G89</f>
        <v>2063.6986260000003</v>
      </c>
      <c r="I89" s="30">
        <f>E89*H89</f>
        <v>70165.753284</v>
      </c>
    </row>
    <row r="90" spans="1:9" s="5" customFormat="1" ht="32.25" customHeight="1">
      <c r="A90" s="181" t="s">
        <v>303</v>
      </c>
      <c r="B90" s="11" t="s">
        <v>13</v>
      </c>
      <c r="C90" s="11" t="s">
        <v>119</v>
      </c>
      <c r="D90" s="12" t="s">
        <v>118</v>
      </c>
      <c r="E90" s="15">
        <v>34</v>
      </c>
      <c r="F90" s="11" t="s">
        <v>112</v>
      </c>
      <c r="G90" s="16">
        <v>1363.25</v>
      </c>
      <c r="H90" s="16">
        <f>I10*G90+G90</f>
        <v>1640.53505</v>
      </c>
      <c r="I90" s="16">
        <f>E90*H90</f>
        <v>55778.191699999996</v>
      </c>
    </row>
    <row r="91" spans="1:9" s="5" customFormat="1" ht="18.75" customHeight="1">
      <c r="A91" s="181"/>
      <c r="B91" s="114" t="s">
        <v>13</v>
      </c>
      <c r="C91" s="114" t="s">
        <v>310</v>
      </c>
      <c r="D91" s="179" t="s">
        <v>309</v>
      </c>
      <c r="E91" s="115">
        <v>250</v>
      </c>
      <c r="F91" s="114" t="s">
        <v>15</v>
      </c>
      <c r="G91" s="138">
        <v>9.26</v>
      </c>
      <c r="H91" s="138">
        <f>I10*G91+G91</f>
        <v>11.143483999999999</v>
      </c>
      <c r="I91" s="138">
        <f>H91*E91</f>
        <v>2785.8709999999996</v>
      </c>
    </row>
    <row r="92" spans="1:9" s="5" customFormat="1" ht="18.75" customHeight="1">
      <c r="A92" s="181" t="s">
        <v>304</v>
      </c>
      <c r="B92" s="114"/>
      <c r="C92" s="114" t="s">
        <v>463</v>
      </c>
      <c r="D92" s="56" t="s">
        <v>462</v>
      </c>
      <c r="E92" s="182">
        <v>464</v>
      </c>
      <c r="F92" s="183" t="s">
        <v>15</v>
      </c>
      <c r="G92" s="184">
        <v>6.6</v>
      </c>
      <c r="H92" s="184">
        <f>I10*G92+G92</f>
        <v>7.9424399999999995</v>
      </c>
      <c r="I92" s="184">
        <f>H92*E92</f>
        <v>3685.29216</v>
      </c>
    </row>
    <row r="93" spans="1:9" s="5" customFormat="1" ht="15.75" customHeight="1">
      <c r="A93" s="181" t="s">
        <v>305</v>
      </c>
      <c r="B93" s="114" t="s">
        <v>13</v>
      </c>
      <c r="C93" s="114" t="s">
        <v>312</v>
      </c>
      <c r="D93" s="179" t="s">
        <v>311</v>
      </c>
      <c r="E93" s="182">
        <v>250</v>
      </c>
      <c r="F93" s="183" t="s">
        <v>15</v>
      </c>
      <c r="G93" s="184">
        <v>4.35</v>
      </c>
      <c r="H93" s="184">
        <f>I10*G93+G93</f>
        <v>5.234789999999999</v>
      </c>
      <c r="I93" s="184">
        <f>H93*E93</f>
        <v>1308.6974999999998</v>
      </c>
    </row>
    <row r="94" spans="1:9" s="5" customFormat="1" ht="19.5" customHeight="1">
      <c r="A94" s="181" t="s">
        <v>306</v>
      </c>
      <c r="B94" s="183" t="s">
        <v>13</v>
      </c>
      <c r="C94" s="114" t="s">
        <v>316</v>
      </c>
      <c r="D94" s="176" t="s">
        <v>315</v>
      </c>
      <c r="E94" s="182">
        <v>34</v>
      </c>
      <c r="F94" s="183" t="s">
        <v>314</v>
      </c>
      <c r="G94" s="184">
        <v>92.56</v>
      </c>
      <c r="H94" s="184">
        <f>I10*G94+G94</f>
        <v>111.38670400000001</v>
      </c>
      <c r="I94" s="184">
        <f>E94*H94</f>
        <v>3787.1479360000003</v>
      </c>
    </row>
    <row r="95" spans="1:9" s="5" customFormat="1" ht="31.5" customHeight="1">
      <c r="A95" s="185" t="s">
        <v>307</v>
      </c>
      <c r="B95" s="183" t="s">
        <v>13</v>
      </c>
      <c r="C95" s="114" t="s">
        <v>318</v>
      </c>
      <c r="D95" s="174" t="s">
        <v>317</v>
      </c>
      <c r="E95" s="182">
        <v>1</v>
      </c>
      <c r="F95" s="183" t="s">
        <v>314</v>
      </c>
      <c r="G95" s="184">
        <v>744.25</v>
      </c>
      <c r="H95" s="184">
        <f>I10*G95+G95</f>
        <v>895.63045</v>
      </c>
      <c r="I95" s="184">
        <f>H95*E95</f>
        <v>895.63045</v>
      </c>
    </row>
    <row r="96" spans="1:9" s="5" customFormat="1" ht="17.25" customHeight="1">
      <c r="A96" s="176" t="s">
        <v>391</v>
      </c>
      <c r="B96" s="186" t="s">
        <v>13</v>
      </c>
      <c r="C96" s="187" t="s">
        <v>320</v>
      </c>
      <c r="D96" s="175" t="s">
        <v>319</v>
      </c>
      <c r="E96" s="188">
        <v>9</v>
      </c>
      <c r="F96" s="186" t="s">
        <v>314</v>
      </c>
      <c r="G96" s="189">
        <v>141.79</v>
      </c>
      <c r="H96" s="189">
        <f>I10*G96+G96</f>
        <v>170.630086</v>
      </c>
      <c r="I96" s="189">
        <f>H96*E96</f>
        <v>1535.6707740000002</v>
      </c>
    </row>
    <row r="97" spans="1:9" s="5" customFormat="1" ht="30" customHeight="1">
      <c r="A97" s="160" t="s">
        <v>451</v>
      </c>
      <c r="B97" s="114" t="s">
        <v>13</v>
      </c>
      <c r="C97" s="114" t="s">
        <v>393</v>
      </c>
      <c r="D97" s="174" t="s">
        <v>392</v>
      </c>
      <c r="E97" s="115">
        <v>65</v>
      </c>
      <c r="F97" s="114" t="s">
        <v>15</v>
      </c>
      <c r="G97" s="138">
        <v>19.48</v>
      </c>
      <c r="H97" s="138">
        <f>I10*G97+G97</f>
        <v>23.442232</v>
      </c>
      <c r="I97" s="138">
        <f>H97*E97</f>
        <v>1523.7450800000001</v>
      </c>
    </row>
    <row r="98" spans="1:9" s="5" customFormat="1" ht="34.5" customHeight="1">
      <c r="A98" s="13" t="s">
        <v>452</v>
      </c>
      <c r="B98" s="78" t="s">
        <v>13</v>
      </c>
      <c r="C98" s="11" t="s">
        <v>446</v>
      </c>
      <c r="D98" s="1" t="s">
        <v>447</v>
      </c>
      <c r="E98" s="161">
        <v>10</v>
      </c>
      <c r="F98" s="78" t="s">
        <v>314</v>
      </c>
      <c r="G98" s="162">
        <v>2224.72</v>
      </c>
      <c r="H98" s="162">
        <f>I10*G98+G98</f>
        <v>2677.228048</v>
      </c>
      <c r="I98" s="162">
        <f>H98*E98</f>
        <v>26772.28048</v>
      </c>
    </row>
    <row r="99" spans="1:9" s="5" customFormat="1" ht="32.25" customHeight="1">
      <c r="A99" s="13" t="s">
        <v>614</v>
      </c>
      <c r="B99" s="11" t="s">
        <v>13</v>
      </c>
      <c r="C99" s="11" t="s">
        <v>450</v>
      </c>
      <c r="D99" s="12" t="s">
        <v>449</v>
      </c>
      <c r="E99" s="15">
        <v>20</v>
      </c>
      <c r="F99" s="11" t="s">
        <v>314</v>
      </c>
      <c r="G99" s="16">
        <v>1310.68</v>
      </c>
      <c r="H99" s="16">
        <f>I10*G99+G99</f>
        <v>1577.272312</v>
      </c>
      <c r="I99" s="16">
        <f>H99*E99</f>
        <v>31545.44624</v>
      </c>
    </row>
    <row r="100" spans="1:9" s="5" customFormat="1" ht="27.75" customHeight="1">
      <c r="A100" s="32" t="s">
        <v>32</v>
      </c>
      <c r="B100" s="37" t="s">
        <v>443</v>
      </c>
      <c r="C100" s="26"/>
      <c r="D100" s="38"/>
      <c r="E100" s="25"/>
      <c r="F100" s="26"/>
      <c r="G100" s="27"/>
      <c r="H100" s="27"/>
      <c r="I100" s="17">
        <f>SUM(I101:I104)</f>
        <v>98568.61669600001</v>
      </c>
    </row>
    <row r="101" spans="1:9" s="5" customFormat="1" ht="17.25" customHeight="1">
      <c r="A101" s="190" t="s">
        <v>249</v>
      </c>
      <c r="B101" s="183" t="s">
        <v>13</v>
      </c>
      <c r="C101" s="178" t="s">
        <v>273</v>
      </c>
      <c r="D101" s="179" t="s">
        <v>272</v>
      </c>
      <c r="E101" s="182">
        <f>'MEMORIA CALCULO'!G293</f>
        <v>12</v>
      </c>
      <c r="F101" s="183" t="s">
        <v>16</v>
      </c>
      <c r="G101" s="184">
        <v>31.6</v>
      </c>
      <c r="H101" s="184">
        <f>I10*G101+G101</f>
        <v>38.02744</v>
      </c>
      <c r="I101" s="184">
        <f>H101*E101</f>
        <v>456.32928</v>
      </c>
    </row>
    <row r="102" spans="1:9" s="5" customFormat="1" ht="17.25" customHeight="1">
      <c r="A102" s="190" t="s">
        <v>250</v>
      </c>
      <c r="B102" s="187" t="s">
        <v>13</v>
      </c>
      <c r="C102" s="178" t="s">
        <v>64</v>
      </c>
      <c r="D102" s="179" t="s">
        <v>63</v>
      </c>
      <c r="E102" s="93">
        <f>'MEMORIA CALCULO'!F298</f>
        <v>14</v>
      </c>
      <c r="F102" s="178" t="s">
        <v>15</v>
      </c>
      <c r="G102" s="191">
        <v>65.66</v>
      </c>
      <c r="H102" s="191">
        <f>I10*G102+G102</f>
        <v>79.015244</v>
      </c>
      <c r="I102" s="191">
        <f aca="true" t="shared" si="6" ref="I102">H102*E102</f>
        <v>1106.213416</v>
      </c>
    </row>
    <row r="103" spans="1:9" s="5" customFormat="1" ht="17.25" customHeight="1">
      <c r="A103" s="190" t="s">
        <v>444</v>
      </c>
      <c r="B103" s="114" t="s">
        <v>13</v>
      </c>
      <c r="C103" s="178" t="s">
        <v>190</v>
      </c>
      <c r="D103" s="179" t="s">
        <v>189</v>
      </c>
      <c r="E103" s="182">
        <v>3000</v>
      </c>
      <c r="F103" s="183" t="s">
        <v>21</v>
      </c>
      <c r="G103" s="184">
        <v>23.03</v>
      </c>
      <c r="H103" s="184">
        <f>I10*G103+G103</f>
        <v>27.714302</v>
      </c>
      <c r="I103" s="184">
        <f>H103*E103</f>
        <v>83142.906</v>
      </c>
    </row>
    <row r="104" spans="1:9" s="5" customFormat="1" ht="17.25" customHeight="1">
      <c r="A104" s="176" t="s">
        <v>445</v>
      </c>
      <c r="B104" s="114" t="s">
        <v>13</v>
      </c>
      <c r="C104" s="178" t="s">
        <v>232</v>
      </c>
      <c r="D104" s="56" t="s">
        <v>231</v>
      </c>
      <c r="E104" s="182">
        <v>3000</v>
      </c>
      <c r="F104" s="183" t="s">
        <v>21</v>
      </c>
      <c r="G104" s="184">
        <v>3.84</v>
      </c>
      <c r="H104" s="184">
        <f>I10*G104+G104</f>
        <v>4.621055999999999</v>
      </c>
      <c r="I104" s="184">
        <f>H104*E104</f>
        <v>13863.167999999998</v>
      </c>
    </row>
    <row r="105" spans="1:9" ht="24.75" customHeight="1">
      <c r="A105" s="32" t="s">
        <v>33</v>
      </c>
      <c r="B105" s="37" t="s">
        <v>204</v>
      </c>
      <c r="C105" s="26"/>
      <c r="D105" s="38"/>
      <c r="E105" s="25"/>
      <c r="F105" s="26"/>
      <c r="G105" s="27"/>
      <c r="H105" s="27"/>
      <c r="I105" s="17">
        <f>I106+I113+I116</f>
        <v>187681.17600605995</v>
      </c>
    </row>
    <row r="106" spans="1:9" ht="19.5" customHeight="1">
      <c r="A106" s="31" t="s">
        <v>125</v>
      </c>
      <c r="B106" s="70" t="s">
        <v>216</v>
      </c>
      <c r="C106" s="40"/>
      <c r="D106" s="41"/>
      <c r="E106" s="42"/>
      <c r="F106" s="43"/>
      <c r="G106" s="44"/>
      <c r="H106" s="44"/>
      <c r="I106" s="72">
        <f>SUM(I107:I112)</f>
        <v>114606.51129245997</v>
      </c>
    </row>
    <row r="107" spans="1:9" ht="45">
      <c r="A107" s="33" t="s">
        <v>357</v>
      </c>
      <c r="B107" s="29" t="s">
        <v>25</v>
      </c>
      <c r="C107" s="6">
        <v>102494</v>
      </c>
      <c r="D107" s="118" t="s">
        <v>207</v>
      </c>
      <c r="E107" s="28">
        <v>907.53</v>
      </c>
      <c r="F107" s="29" t="s">
        <v>16</v>
      </c>
      <c r="G107" s="117">
        <v>68.55</v>
      </c>
      <c r="H107" s="117">
        <f>I10*G107+G107</f>
        <v>82.49306999999999</v>
      </c>
      <c r="I107" s="117">
        <f aca="true" t="shared" si="7" ref="I107:I112">H107*E107</f>
        <v>74864.93581709999</v>
      </c>
    </row>
    <row r="108" spans="1:9" ht="30">
      <c r="A108" s="33" t="s">
        <v>358</v>
      </c>
      <c r="B108" s="29" t="s">
        <v>25</v>
      </c>
      <c r="C108" s="11">
        <v>102494</v>
      </c>
      <c r="D108" s="118" t="s">
        <v>208</v>
      </c>
      <c r="E108" s="28">
        <f>'MEMORIA CALCULO'!J317</f>
        <v>180</v>
      </c>
      <c r="F108" s="29" t="s">
        <v>16</v>
      </c>
      <c r="G108" s="117">
        <v>68.55</v>
      </c>
      <c r="H108" s="117">
        <f>I10*G108+G108</f>
        <v>82.49306999999999</v>
      </c>
      <c r="I108" s="117">
        <f t="shared" si="7"/>
        <v>14848.752599999998</v>
      </c>
    </row>
    <row r="109" spans="1:9" ht="15">
      <c r="A109" s="33" t="s">
        <v>359</v>
      </c>
      <c r="B109" s="11" t="s">
        <v>13</v>
      </c>
      <c r="C109" s="11" t="s">
        <v>183</v>
      </c>
      <c r="D109" s="7" t="s">
        <v>214</v>
      </c>
      <c r="E109" s="93">
        <f>'MEMORIA CALCULO'!F320</f>
        <v>25.200000000000003</v>
      </c>
      <c r="F109" s="9" t="s">
        <v>16</v>
      </c>
      <c r="G109" s="10">
        <v>51.28</v>
      </c>
      <c r="H109" s="10">
        <f>I10*G109+G109</f>
        <v>61.710352</v>
      </c>
      <c r="I109" s="10">
        <f t="shared" si="7"/>
        <v>1555.1008704</v>
      </c>
    </row>
    <row r="110" spans="1:9" ht="30">
      <c r="A110" s="33" t="s">
        <v>360</v>
      </c>
      <c r="B110" s="11" t="s">
        <v>13</v>
      </c>
      <c r="C110" s="11" t="s">
        <v>183</v>
      </c>
      <c r="D110" s="14" t="s">
        <v>219</v>
      </c>
      <c r="E110" s="115">
        <f>'MEMORIA CALCULO'!G324</f>
        <v>132.48</v>
      </c>
      <c r="F110" s="11" t="s">
        <v>16</v>
      </c>
      <c r="G110" s="16">
        <v>51.28</v>
      </c>
      <c r="H110" s="16">
        <f>I10*G110+G110</f>
        <v>61.710352</v>
      </c>
      <c r="I110" s="16">
        <f t="shared" si="7"/>
        <v>8175.387432959999</v>
      </c>
    </row>
    <row r="111" spans="1:9" ht="15">
      <c r="A111" s="33" t="s">
        <v>361</v>
      </c>
      <c r="B111" s="11" t="s">
        <v>13</v>
      </c>
      <c r="C111" s="9" t="s">
        <v>165</v>
      </c>
      <c r="D111" s="7" t="s">
        <v>221</v>
      </c>
      <c r="E111" s="93">
        <f>'MEMORIA CALCULO'!J327</f>
        <v>393</v>
      </c>
      <c r="F111" s="9" t="s">
        <v>16</v>
      </c>
      <c r="G111" s="10">
        <v>32.06</v>
      </c>
      <c r="H111" s="10">
        <f>I10*G111+G111</f>
        <v>38.581004</v>
      </c>
      <c r="I111" s="10">
        <f t="shared" si="7"/>
        <v>15162.334572</v>
      </c>
    </row>
    <row r="112" spans="1:9" ht="15">
      <c r="A112" s="13" t="s">
        <v>398</v>
      </c>
      <c r="B112" s="95" t="s">
        <v>395</v>
      </c>
      <c r="C112" s="11" t="s">
        <v>397</v>
      </c>
      <c r="D112" s="7" t="s">
        <v>396</v>
      </c>
      <c r="E112" s="8">
        <v>1</v>
      </c>
      <c r="F112" s="9" t="s">
        <v>314</v>
      </c>
      <c r="G112" s="10"/>
      <c r="H112" s="94">
        <f>I10*G112+G112</f>
        <v>0</v>
      </c>
      <c r="I112" s="94">
        <f t="shared" si="7"/>
        <v>0</v>
      </c>
    </row>
    <row r="113" spans="1:9" ht="15">
      <c r="A113" s="31" t="s">
        <v>126</v>
      </c>
      <c r="B113" s="70" t="s">
        <v>218</v>
      </c>
      <c r="C113" s="40"/>
      <c r="D113" s="41"/>
      <c r="E113" s="42"/>
      <c r="F113" s="43"/>
      <c r="G113" s="44"/>
      <c r="H113" s="44"/>
      <c r="I113" s="72">
        <f>SUM(I114:I115)</f>
        <v>20166.577200000003</v>
      </c>
    </row>
    <row r="114" spans="1:9" ht="15">
      <c r="A114" s="33" t="s">
        <v>362</v>
      </c>
      <c r="B114" s="11" t="s">
        <v>13</v>
      </c>
      <c r="C114" s="9" t="s">
        <v>165</v>
      </c>
      <c r="D114" s="7" t="s">
        <v>453</v>
      </c>
      <c r="E114" s="93">
        <f>'MEMORIA CALCULO'!J340</f>
        <v>482.40000000000003</v>
      </c>
      <c r="F114" s="9" t="s">
        <v>16</v>
      </c>
      <c r="G114" s="10">
        <v>32.06</v>
      </c>
      <c r="H114" s="10">
        <f>I10*G114+G114</f>
        <v>38.581004</v>
      </c>
      <c r="I114" s="10">
        <f>H114*E114</f>
        <v>18611.476329600002</v>
      </c>
    </row>
    <row r="115" spans="1:9" ht="15">
      <c r="A115" s="33" t="s">
        <v>363</v>
      </c>
      <c r="B115" s="11" t="s">
        <v>13</v>
      </c>
      <c r="C115" s="11" t="s">
        <v>183</v>
      </c>
      <c r="D115" s="7" t="s">
        <v>214</v>
      </c>
      <c r="E115" s="93">
        <f>'MEMORIA CALCULO'!F350</f>
        <v>25.200000000000003</v>
      </c>
      <c r="F115" s="9" t="s">
        <v>16</v>
      </c>
      <c r="G115" s="10">
        <v>51.28</v>
      </c>
      <c r="H115" s="10">
        <f>I10*G115+G115</f>
        <v>61.710352</v>
      </c>
      <c r="I115" s="10">
        <f>H115*E115</f>
        <v>1555.1008704</v>
      </c>
    </row>
    <row r="116" spans="1:9" ht="15">
      <c r="A116" s="31" t="s">
        <v>251</v>
      </c>
      <c r="B116" s="70" t="s">
        <v>230</v>
      </c>
      <c r="C116" s="40"/>
      <c r="D116" s="41"/>
      <c r="E116" s="42"/>
      <c r="F116" s="43"/>
      <c r="G116" s="44"/>
      <c r="H116" s="44"/>
      <c r="I116" s="72">
        <f>SUM(I117:I117)</f>
        <v>52908.08751359999</v>
      </c>
    </row>
    <row r="117" spans="1:9" ht="15">
      <c r="A117" s="33" t="s">
        <v>364</v>
      </c>
      <c r="B117" s="29" t="s">
        <v>13</v>
      </c>
      <c r="C117" s="9" t="s">
        <v>232</v>
      </c>
      <c r="D117" t="s">
        <v>231</v>
      </c>
      <c r="E117" s="28">
        <f>'MEMORIA CALCULO'!I357</f>
        <v>11449.349999999999</v>
      </c>
      <c r="F117" s="29" t="s">
        <v>21</v>
      </c>
      <c r="G117" s="30">
        <v>3.84</v>
      </c>
      <c r="H117" s="30">
        <f>I10*G117+G117</f>
        <v>4.621055999999999</v>
      </c>
      <c r="I117" s="30">
        <f>H117*E117</f>
        <v>52908.08751359999</v>
      </c>
    </row>
    <row r="118" spans="1:9" ht="24" customHeight="1">
      <c r="A118" s="32" t="s">
        <v>35</v>
      </c>
      <c r="B118" s="37" t="s">
        <v>326</v>
      </c>
      <c r="C118" s="26"/>
      <c r="D118" s="38"/>
      <c r="E118" s="25"/>
      <c r="F118" s="26"/>
      <c r="G118" s="27"/>
      <c r="H118" s="27"/>
      <c r="I118" s="17">
        <f>I119+I129+I134+I138+I141</f>
        <v>353145.63847403496</v>
      </c>
    </row>
    <row r="119" spans="1:9" s="56" customFormat="1" ht="15">
      <c r="A119" s="143" t="s">
        <v>252</v>
      </c>
      <c r="B119" s="144" t="s">
        <v>328</v>
      </c>
      <c r="C119" s="145"/>
      <c r="D119" s="146"/>
      <c r="E119" s="147"/>
      <c r="F119" s="148"/>
      <c r="G119" s="149"/>
      <c r="H119" s="149"/>
      <c r="I119" s="150">
        <f>SUM(I120:I128)</f>
        <v>29005.49436224</v>
      </c>
    </row>
    <row r="120" spans="1:9" s="56" customFormat="1" ht="15">
      <c r="A120" s="151" t="s">
        <v>365</v>
      </c>
      <c r="B120" s="61" t="s">
        <v>13</v>
      </c>
      <c r="C120" s="9" t="s">
        <v>62</v>
      </c>
      <c r="D120" s="7" t="s">
        <v>61</v>
      </c>
      <c r="E120" s="8">
        <f>'MEMORIA CALCULO'!G363</f>
        <v>109.6</v>
      </c>
      <c r="F120" s="9" t="s">
        <v>15</v>
      </c>
      <c r="G120" s="10">
        <v>1.45</v>
      </c>
      <c r="H120" s="10">
        <f>I10*G120+G120</f>
        <v>1.7449299999999999</v>
      </c>
      <c r="I120" s="10">
        <f>E120*H120</f>
        <v>191.24432799999997</v>
      </c>
    </row>
    <row r="121" spans="1:9" s="56" customFormat="1" ht="15">
      <c r="A121" s="151" t="s">
        <v>366</v>
      </c>
      <c r="B121" s="61" t="s">
        <v>13</v>
      </c>
      <c r="C121" s="9" t="s">
        <v>64</v>
      </c>
      <c r="D121" s="7" t="s">
        <v>63</v>
      </c>
      <c r="E121" s="8">
        <f>'MEMORIA CALCULO'!F367</f>
        <v>108</v>
      </c>
      <c r="F121" s="9" t="s">
        <v>15</v>
      </c>
      <c r="G121" s="10">
        <v>65.66</v>
      </c>
      <c r="H121" s="10">
        <f>I10*G121+G121</f>
        <v>79.015244</v>
      </c>
      <c r="I121" s="10">
        <f aca="true" t="shared" si="8" ref="I121:I122">H121*E121</f>
        <v>8533.646352</v>
      </c>
    </row>
    <row r="122" spans="1:9" s="56" customFormat="1" ht="15">
      <c r="A122" s="151" t="s">
        <v>367</v>
      </c>
      <c r="B122" s="61" t="s">
        <v>13</v>
      </c>
      <c r="C122" s="9" t="s">
        <v>66</v>
      </c>
      <c r="D122" s="66" t="s">
        <v>65</v>
      </c>
      <c r="E122" s="8">
        <f>'MEMORIA CALCULO'!E371</f>
        <v>6.5760000000000005</v>
      </c>
      <c r="F122" s="9" t="s">
        <v>11</v>
      </c>
      <c r="G122" s="10">
        <v>61.08</v>
      </c>
      <c r="H122" s="10">
        <f>I10*G122+G122</f>
        <v>73.503672</v>
      </c>
      <c r="I122" s="10">
        <f t="shared" si="8"/>
        <v>483.360147072</v>
      </c>
    </row>
    <row r="123" spans="1:9" s="56" customFormat="1" ht="30">
      <c r="A123" s="151" t="s">
        <v>368</v>
      </c>
      <c r="B123" s="61" t="s">
        <v>25</v>
      </c>
      <c r="C123" s="11">
        <v>101616</v>
      </c>
      <c r="D123" s="14" t="s">
        <v>235</v>
      </c>
      <c r="E123" s="120">
        <f>'MEMORIA CALCULO'!E375</f>
        <v>21.92</v>
      </c>
      <c r="F123" s="11" t="s">
        <v>16</v>
      </c>
      <c r="G123" s="16">
        <v>7.61</v>
      </c>
      <c r="H123" s="16">
        <f>I10*G123+G123</f>
        <v>9.157874</v>
      </c>
      <c r="I123" s="16">
        <f>H123*E123</f>
        <v>200.74059808</v>
      </c>
    </row>
    <row r="124" spans="1:9" s="56" customFormat="1" ht="15">
      <c r="A124" s="151" t="s">
        <v>369</v>
      </c>
      <c r="B124" s="61" t="s">
        <v>13</v>
      </c>
      <c r="C124" s="122" t="s">
        <v>138</v>
      </c>
      <c r="D124" s="7" t="s">
        <v>137</v>
      </c>
      <c r="E124" s="8">
        <f>'MEMORIA CALCULO'!F379</f>
        <v>1.096</v>
      </c>
      <c r="F124" s="9" t="s">
        <v>11</v>
      </c>
      <c r="G124" s="10">
        <v>183.54</v>
      </c>
      <c r="H124" s="10">
        <f>I10*G124+G124</f>
        <v>220.87203599999998</v>
      </c>
      <c r="I124" s="10">
        <f>H124*E124</f>
        <v>242.075751456</v>
      </c>
    </row>
    <row r="125" spans="1:9" s="56" customFormat="1" ht="15">
      <c r="A125" s="151" t="s">
        <v>370</v>
      </c>
      <c r="B125" s="61" t="s">
        <v>13</v>
      </c>
      <c r="C125" s="9" t="s">
        <v>71</v>
      </c>
      <c r="D125" s="7" t="s">
        <v>67</v>
      </c>
      <c r="E125" s="64">
        <f>'MEMORIA CALCULO'!F383</f>
        <v>65.75999999999999</v>
      </c>
      <c r="F125" s="9" t="s">
        <v>16</v>
      </c>
      <c r="G125" s="10">
        <v>101.6</v>
      </c>
      <c r="H125" s="10">
        <f>I10*G125+G125</f>
        <v>122.26544</v>
      </c>
      <c r="I125" s="10">
        <f aca="true" t="shared" si="9" ref="I125:I128">H125*E125</f>
        <v>8040.175334399999</v>
      </c>
    </row>
    <row r="126" spans="1:9" s="56" customFormat="1" ht="15">
      <c r="A126" s="151" t="s">
        <v>371</v>
      </c>
      <c r="B126" s="61" t="s">
        <v>13</v>
      </c>
      <c r="C126" s="9" t="s">
        <v>72</v>
      </c>
      <c r="D126" s="7" t="s">
        <v>68</v>
      </c>
      <c r="E126" s="64">
        <f>'MEMORIA CALCULO'!F387</f>
        <v>6.576</v>
      </c>
      <c r="F126" s="9" t="s">
        <v>11</v>
      </c>
      <c r="G126" s="10">
        <v>464.19</v>
      </c>
      <c r="H126" s="10">
        <f>I10*G126+G126</f>
        <v>558.606246</v>
      </c>
      <c r="I126" s="10">
        <f t="shared" si="9"/>
        <v>3673.394673696</v>
      </c>
    </row>
    <row r="127" spans="1:9" s="56" customFormat="1" ht="15">
      <c r="A127" s="151" t="s">
        <v>372</v>
      </c>
      <c r="B127" s="61" t="s">
        <v>13</v>
      </c>
      <c r="C127" s="9" t="s">
        <v>73</v>
      </c>
      <c r="D127" s="7" t="s">
        <v>69</v>
      </c>
      <c r="E127" s="8">
        <f>'MEMORIA CALCULO'!F391</f>
        <v>6.576</v>
      </c>
      <c r="F127" s="9" t="s">
        <v>11</v>
      </c>
      <c r="G127" s="10">
        <v>171.74</v>
      </c>
      <c r="H127" s="10">
        <f>I10*G127+G127</f>
        <v>206.671916</v>
      </c>
      <c r="I127" s="10">
        <f t="shared" si="9"/>
        <v>1359.074519616</v>
      </c>
    </row>
    <row r="128" spans="1:9" s="56" customFormat="1" ht="15">
      <c r="A128" s="151" t="s">
        <v>373</v>
      </c>
      <c r="B128" s="11" t="s">
        <v>13</v>
      </c>
      <c r="C128" s="9" t="s">
        <v>74</v>
      </c>
      <c r="D128" s="7" t="s">
        <v>70</v>
      </c>
      <c r="E128" s="65">
        <f>'MEMORIA CALCULO'!E395</f>
        <v>460.32</v>
      </c>
      <c r="F128" s="23" t="s">
        <v>21</v>
      </c>
      <c r="G128" s="24">
        <v>11.34</v>
      </c>
      <c r="H128" s="24">
        <f>I10*G128+G128</f>
        <v>13.646556</v>
      </c>
      <c r="I128" s="24">
        <f t="shared" si="9"/>
        <v>6281.78265792</v>
      </c>
    </row>
    <row r="129" spans="1:9" s="56" customFormat="1" ht="15">
      <c r="A129" s="45" t="s">
        <v>253</v>
      </c>
      <c r="B129" s="74" t="s">
        <v>330</v>
      </c>
      <c r="C129" s="43"/>
      <c r="D129" s="41"/>
      <c r="E129" s="48"/>
      <c r="F129" s="49"/>
      <c r="G129" s="50"/>
      <c r="H129" s="50"/>
      <c r="I129" s="71">
        <f>SUM(I130:I133)</f>
        <v>2896.636171968001</v>
      </c>
    </row>
    <row r="130" spans="1:9" s="56" customFormat="1" ht="15">
      <c r="A130" s="63" t="s">
        <v>374</v>
      </c>
      <c r="B130" s="61" t="s">
        <v>13</v>
      </c>
      <c r="C130" s="9" t="s">
        <v>71</v>
      </c>
      <c r="D130" s="7" t="s">
        <v>67</v>
      </c>
      <c r="E130" s="64">
        <f>'MEMORIA CALCULO'!F400</f>
        <v>8.640000000000002</v>
      </c>
      <c r="F130" s="9" t="s">
        <v>16</v>
      </c>
      <c r="G130" s="10">
        <v>101.6</v>
      </c>
      <c r="H130" s="10">
        <f>I10*G130+G130</f>
        <v>122.26544</v>
      </c>
      <c r="I130" s="10">
        <f aca="true" t="shared" si="10" ref="I130:I133">H130*E130</f>
        <v>1056.3734016000003</v>
      </c>
    </row>
    <row r="131" spans="1:9" s="56" customFormat="1" ht="15">
      <c r="A131" s="63" t="s">
        <v>375</v>
      </c>
      <c r="B131" s="61" t="s">
        <v>13</v>
      </c>
      <c r="C131" s="9" t="s">
        <v>72</v>
      </c>
      <c r="D131" s="7" t="s">
        <v>68</v>
      </c>
      <c r="E131" s="64">
        <f>'MEMORIA CALCULO'!F404</f>
        <v>0.8640000000000001</v>
      </c>
      <c r="F131" s="9" t="s">
        <v>11</v>
      </c>
      <c r="G131" s="10">
        <v>464.19</v>
      </c>
      <c r="H131" s="10">
        <f>I10*G131+G131</f>
        <v>558.606246</v>
      </c>
      <c r="I131" s="10">
        <f t="shared" si="10"/>
        <v>482.63579654400013</v>
      </c>
    </row>
    <row r="132" spans="1:9" s="56" customFormat="1" ht="15">
      <c r="A132" s="63" t="s">
        <v>376</v>
      </c>
      <c r="B132" s="61" t="s">
        <v>13</v>
      </c>
      <c r="C132" s="9" t="s">
        <v>73</v>
      </c>
      <c r="D132" s="7" t="s">
        <v>69</v>
      </c>
      <c r="E132" s="8">
        <f>'MEMORIA CALCULO'!F408</f>
        <v>0.8640000000000001</v>
      </c>
      <c r="F132" s="9" t="s">
        <v>11</v>
      </c>
      <c r="G132" s="10">
        <v>171.74</v>
      </c>
      <c r="H132" s="10">
        <f>I10*G132+G132</f>
        <v>206.671916</v>
      </c>
      <c r="I132" s="10">
        <f t="shared" si="10"/>
        <v>178.56453542400004</v>
      </c>
    </row>
    <row r="133" spans="1:9" s="56" customFormat="1" ht="15">
      <c r="A133" s="63" t="s">
        <v>377</v>
      </c>
      <c r="B133" s="61" t="s">
        <v>13</v>
      </c>
      <c r="C133" s="9" t="s">
        <v>74</v>
      </c>
      <c r="D133" s="7" t="s">
        <v>70</v>
      </c>
      <c r="E133" s="65">
        <f>'MEMORIA CALCULO'!E412</f>
        <v>86.4</v>
      </c>
      <c r="F133" s="23" t="s">
        <v>21</v>
      </c>
      <c r="G133" s="24">
        <v>11.34</v>
      </c>
      <c r="H133" s="24">
        <f>I10*G133+G133</f>
        <v>13.646556</v>
      </c>
      <c r="I133" s="24">
        <f t="shared" si="10"/>
        <v>1179.0624384</v>
      </c>
    </row>
    <row r="134" spans="1:9" s="56" customFormat="1" ht="15">
      <c r="A134" s="31" t="s">
        <v>254</v>
      </c>
      <c r="B134" s="70" t="s">
        <v>329</v>
      </c>
      <c r="C134" s="40"/>
      <c r="D134" s="41"/>
      <c r="E134" s="42"/>
      <c r="F134" s="43"/>
      <c r="G134" s="44"/>
      <c r="H134" s="44"/>
      <c r="I134" s="72">
        <f>I135+I136+I137</f>
        <v>7567.472112640001</v>
      </c>
    </row>
    <row r="135" spans="1:9" s="56" customFormat="1" ht="15">
      <c r="A135" s="73" t="s">
        <v>378</v>
      </c>
      <c r="B135" s="61" t="s">
        <v>13</v>
      </c>
      <c r="C135" s="9" t="s">
        <v>144</v>
      </c>
      <c r="D135" s="7" t="s">
        <v>143</v>
      </c>
      <c r="E135" s="8">
        <f>'MEMORIA CALCULO'!I417</f>
        <v>43.84</v>
      </c>
      <c r="F135" s="9" t="s">
        <v>16</v>
      </c>
      <c r="G135" s="10">
        <v>93.09</v>
      </c>
      <c r="H135" s="10">
        <f>I10*G135+G135</f>
        <v>112.024506</v>
      </c>
      <c r="I135" s="10">
        <f>H135*E135</f>
        <v>4911.154343040001</v>
      </c>
    </row>
    <row r="136" spans="1:9" s="56" customFormat="1" ht="15">
      <c r="A136" s="73" t="s">
        <v>379</v>
      </c>
      <c r="B136" s="11" t="s">
        <v>13</v>
      </c>
      <c r="C136" s="9" t="s">
        <v>147</v>
      </c>
      <c r="D136" s="7" t="s">
        <v>145</v>
      </c>
      <c r="E136" s="8">
        <f>'MEMORIA CALCULO'!H420</f>
        <v>109.60000000000001</v>
      </c>
      <c r="F136" s="9" t="s">
        <v>16</v>
      </c>
      <c r="G136" s="10">
        <v>6.96</v>
      </c>
      <c r="H136" s="10">
        <f>I10*G136+G136</f>
        <v>8.375664</v>
      </c>
      <c r="I136" s="10">
        <f>H136*E136</f>
        <v>917.9727744000002</v>
      </c>
    </row>
    <row r="137" spans="1:9" s="56" customFormat="1" ht="15">
      <c r="A137" s="73" t="s">
        <v>380</v>
      </c>
      <c r="B137" s="11" t="s">
        <v>13</v>
      </c>
      <c r="C137" s="9" t="s">
        <v>148</v>
      </c>
      <c r="D137" s="7" t="s">
        <v>146</v>
      </c>
      <c r="E137" s="93">
        <f>'MEMORIA CALCULO'!H424</f>
        <v>109.60000000000001</v>
      </c>
      <c r="F137" s="9" t="s">
        <v>16</v>
      </c>
      <c r="G137" s="10">
        <v>13.18</v>
      </c>
      <c r="H137" s="10">
        <f>I10*G137+G137</f>
        <v>15.860812</v>
      </c>
      <c r="I137" s="10">
        <f>H137*E137</f>
        <v>1738.3449952</v>
      </c>
    </row>
    <row r="138" spans="1:9" s="56" customFormat="1" ht="15">
      <c r="A138" s="130" t="s">
        <v>255</v>
      </c>
      <c r="B138" s="131" t="s">
        <v>106</v>
      </c>
      <c r="C138" s="132"/>
      <c r="D138" s="133"/>
      <c r="E138" s="134"/>
      <c r="F138" s="132"/>
      <c r="G138" s="135"/>
      <c r="H138" s="135"/>
      <c r="I138" s="136">
        <f>I139+I140</f>
        <v>134545.96732059997</v>
      </c>
    </row>
    <row r="139" spans="1:9" s="56" customFormat="1" ht="15">
      <c r="A139" s="21" t="s">
        <v>381</v>
      </c>
      <c r="B139" s="61" t="s">
        <v>13</v>
      </c>
      <c r="C139" s="9" t="s">
        <v>108</v>
      </c>
      <c r="D139" s="66" t="s">
        <v>107</v>
      </c>
      <c r="E139" s="22">
        <f>'MEMORIA CALCULO'!J429</f>
        <v>438.4</v>
      </c>
      <c r="F139" s="23" t="s">
        <v>16</v>
      </c>
      <c r="G139" s="24">
        <v>238.03</v>
      </c>
      <c r="H139" s="24">
        <f>I10*G139+G139</f>
        <v>286.44530199999997</v>
      </c>
      <c r="I139" s="24">
        <f>H139*E139</f>
        <v>125577.62039679998</v>
      </c>
    </row>
    <row r="140" spans="1:9" s="56" customFormat="1" ht="30">
      <c r="A140" s="13" t="s">
        <v>382</v>
      </c>
      <c r="B140" s="11" t="s">
        <v>13</v>
      </c>
      <c r="C140" s="13" t="s">
        <v>110</v>
      </c>
      <c r="D140" s="14" t="s">
        <v>109</v>
      </c>
      <c r="E140" s="15">
        <f>'MEMORIA CALCULO'!H433</f>
        <v>8.7</v>
      </c>
      <c r="F140" s="11" t="s">
        <v>16</v>
      </c>
      <c r="G140" s="60">
        <v>856.61</v>
      </c>
      <c r="H140" s="60">
        <f>I10*G140+G140</f>
        <v>1030.844474</v>
      </c>
      <c r="I140" s="60">
        <f>H140*E140</f>
        <v>8968.3469238</v>
      </c>
    </row>
    <row r="141" spans="1:9" s="56" customFormat="1" ht="15">
      <c r="A141" s="31" t="s">
        <v>256</v>
      </c>
      <c r="B141" s="70" t="s">
        <v>24</v>
      </c>
      <c r="C141" s="40"/>
      <c r="D141" s="41"/>
      <c r="E141" s="42"/>
      <c r="F141" s="43"/>
      <c r="G141" s="44"/>
      <c r="H141" s="44"/>
      <c r="I141" s="72">
        <f>SUM(I142:I150)</f>
        <v>179130.068506587</v>
      </c>
    </row>
    <row r="142" spans="1:9" ht="30">
      <c r="A142" s="142" t="s">
        <v>383</v>
      </c>
      <c r="B142" s="61" t="s">
        <v>13</v>
      </c>
      <c r="C142" s="29" t="s">
        <v>93</v>
      </c>
      <c r="D142" s="12" t="s">
        <v>92</v>
      </c>
      <c r="E142" s="22">
        <f>'MEMORIA CALCULO'!I437</f>
        <v>98.01150000000001</v>
      </c>
      <c r="F142" s="23" t="s">
        <v>11</v>
      </c>
      <c r="G142" s="24">
        <v>17.17</v>
      </c>
      <c r="H142" s="24">
        <f>I10*G142+G142</f>
        <v>20.662378000000004</v>
      </c>
      <c r="I142" s="24">
        <f>H142*E142</f>
        <v>2025.1506613470006</v>
      </c>
    </row>
    <row r="143" spans="1:9" ht="30">
      <c r="A143" s="142" t="s">
        <v>384</v>
      </c>
      <c r="B143" s="61" t="s">
        <v>13</v>
      </c>
      <c r="C143" s="11" t="s">
        <v>91</v>
      </c>
      <c r="D143" s="1" t="s">
        <v>90</v>
      </c>
      <c r="E143" s="8">
        <f>'MEMORIA CALCULO'!I440</f>
        <v>653.4100000000001</v>
      </c>
      <c r="F143" s="9" t="s">
        <v>16</v>
      </c>
      <c r="G143" s="10">
        <v>3.79</v>
      </c>
      <c r="H143" s="10">
        <f>I10*G143+G143</f>
        <v>4.560886</v>
      </c>
      <c r="I143" s="10">
        <f>H143*E143</f>
        <v>2980.1285212600005</v>
      </c>
    </row>
    <row r="144" spans="1:9" ht="15">
      <c r="A144" s="142" t="s">
        <v>385</v>
      </c>
      <c r="B144" s="95" t="s">
        <v>13</v>
      </c>
      <c r="C144" s="122" t="s">
        <v>138</v>
      </c>
      <c r="D144" s="7" t="s">
        <v>137</v>
      </c>
      <c r="E144" s="8">
        <f>'MEMORIA CALCULO'!I443</f>
        <v>32.670500000000004</v>
      </c>
      <c r="F144" s="9" t="s">
        <v>11</v>
      </c>
      <c r="G144" s="10">
        <v>183.54</v>
      </c>
      <c r="H144" s="94">
        <f>I10*G144+G144</f>
        <v>220.87203599999998</v>
      </c>
      <c r="I144" s="94">
        <f>H144*E144</f>
        <v>7215.999852138</v>
      </c>
    </row>
    <row r="145" spans="1:9" ht="15">
      <c r="A145" s="142" t="s">
        <v>386</v>
      </c>
      <c r="B145" s="95" t="s">
        <v>13</v>
      </c>
      <c r="C145" s="9" t="s">
        <v>71</v>
      </c>
      <c r="D145" s="7" t="s">
        <v>67</v>
      </c>
      <c r="E145" s="64">
        <f>'MEMORIA CALCULO'!I446</f>
        <v>16.26</v>
      </c>
      <c r="F145" s="9" t="s">
        <v>16</v>
      </c>
      <c r="G145" s="10">
        <v>101.6</v>
      </c>
      <c r="H145" s="94">
        <f>I10*G145+G145</f>
        <v>122.26544</v>
      </c>
      <c r="I145" s="94">
        <f aca="true" t="shared" si="11" ref="I145:I148">H145*E145</f>
        <v>1988.0360544000002</v>
      </c>
    </row>
    <row r="146" spans="1:9" ht="15">
      <c r="A146" s="142" t="s">
        <v>387</v>
      </c>
      <c r="B146" s="95" t="s">
        <v>13</v>
      </c>
      <c r="C146" s="9" t="s">
        <v>72</v>
      </c>
      <c r="D146" s="7" t="s">
        <v>68</v>
      </c>
      <c r="E146" s="64">
        <f>'MEMORIA CALCULO'!I449</f>
        <v>65.34100000000001</v>
      </c>
      <c r="F146" s="9" t="s">
        <v>11</v>
      </c>
      <c r="G146" s="10">
        <v>464.19</v>
      </c>
      <c r="H146" s="94">
        <f>I10*G146+G146</f>
        <v>558.606246</v>
      </c>
      <c r="I146" s="94">
        <f t="shared" si="11"/>
        <v>36499.89071988601</v>
      </c>
    </row>
    <row r="147" spans="1:9" ht="15">
      <c r="A147" s="142" t="s">
        <v>388</v>
      </c>
      <c r="B147" s="95" t="s">
        <v>13</v>
      </c>
      <c r="C147" s="9" t="s">
        <v>73</v>
      </c>
      <c r="D147" s="7" t="s">
        <v>69</v>
      </c>
      <c r="E147" s="8">
        <f>'MEMORIA CALCULO'!I452</f>
        <v>65.34100000000001</v>
      </c>
      <c r="F147" s="9" t="s">
        <v>11</v>
      </c>
      <c r="G147" s="10">
        <v>171.74</v>
      </c>
      <c r="H147" s="94">
        <f>I10*G147+G147</f>
        <v>206.671916</v>
      </c>
      <c r="I147" s="94">
        <f t="shared" si="11"/>
        <v>13504.149663356002</v>
      </c>
    </row>
    <row r="148" spans="1:9" ht="15">
      <c r="A148" s="142" t="s">
        <v>389</v>
      </c>
      <c r="B148" s="95" t="s">
        <v>13</v>
      </c>
      <c r="C148" s="9" t="s">
        <v>74</v>
      </c>
      <c r="D148" s="7" t="s">
        <v>70</v>
      </c>
      <c r="E148" s="65">
        <f>'MEMORIA CALCULO'!I455</f>
        <v>4573.870000000001</v>
      </c>
      <c r="F148" s="23" t="s">
        <v>21</v>
      </c>
      <c r="G148" s="24">
        <v>11.34</v>
      </c>
      <c r="H148" s="94">
        <f>I10*G148+G148</f>
        <v>13.646556</v>
      </c>
      <c r="I148" s="94">
        <f t="shared" si="11"/>
        <v>62417.57309172001</v>
      </c>
    </row>
    <row r="149" spans="1:9" ht="15">
      <c r="A149" s="13" t="s">
        <v>390</v>
      </c>
      <c r="B149" s="95" t="s">
        <v>13</v>
      </c>
      <c r="C149" s="11" t="s">
        <v>332</v>
      </c>
      <c r="D149" s="7" t="s">
        <v>331</v>
      </c>
      <c r="E149" s="8">
        <f>'MEMORIA CALCULO'!I459</f>
        <v>653.4100000000001</v>
      </c>
      <c r="F149" s="9" t="s">
        <v>16</v>
      </c>
      <c r="G149" s="10">
        <v>64.92</v>
      </c>
      <c r="H149" s="94">
        <f>I10*G149+G149</f>
        <v>78.124728</v>
      </c>
      <c r="I149" s="94">
        <f>H149*E149</f>
        <v>51047.47852248001</v>
      </c>
    </row>
    <row r="150" spans="1:9" ht="15">
      <c r="A150" s="13" t="s">
        <v>394</v>
      </c>
      <c r="B150" s="95" t="s">
        <v>395</v>
      </c>
      <c r="C150" s="11" t="s">
        <v>397</v>
      </c>
      <c r="D150" s="7" t="s">
        <v>396</v>
      </c>
      <c r="E150" s="8">
        <v>1</v>
      </c>
      <c r="F150" s="9" t="s">
        <v>314</v>
      </c>
      <c r="G150" s="10">
        <f>1568.19/1.3</f>
        <v>1206.3</v>
      </c>
      <c r="H150" s="94">
        <f>I10*G150+G150</f>
        <v>1451.66142</v>
      </c>
      <c r="I150" s="94">
        <f>H150*E150</f>
        <v>1451.66142</v>
      </c>
    </row>
    <row r="151" spans="1:9" ht="30" customHeight="1">
      <c r="A151" s="32" t="s">
        <v>37</v>
      </c>
      <c r="B151" s="37" t="s">
        <v>41</v>
      </c>
      <c r="C151" s="26"/>
      <c r="D151" s="38"/>
      <c r="E151" s="25"/>
      <c r="F151" s="26"/>
      <c r="G151" s="27"/>
      <c r="H151" s="27"/>
      <c r="I151" s="17">
        <f>I152+I156+I160+I163</f>
        <v>205477.87002820004</v>
      </c>
    </row>
    <row r="152" spans="1:9" ht="15">
      <c r="A152" s="31" t="s">
        <v>215</v>
      </c>
      <c r="B152" s="70" t="s">
        <v>409</v>
      </c>
      <c r="C152" s="40"/>
      <c r="D152" s="41"/>
      <c r="E152" s="42"/>
      <c r="F152" s="43"/>
      <c r="G152" s="44"/>
      <c r="H152" s="44"/>
      <c r="I152" s="72">
        <f>SUM(I153:I155)</f>
        <v>49550.9312452</v>
      </c>
    </row>
    <row r="153" spans="1:9" ht="15">
      <c r="A153" s="33" t="s">
        <v>410</v>
      </c>
      <c r="B153" s="29" t="s">
        <v>13</v>
      </c>
      <c r="C153" s="11" t="s">
        <v>117</v>
      </c>
      <c r="D153" s="99" t="s">
        <v>116</v>
      </c>
      <c r="E153" s="28">
        <f>'MEMORIA CALCULO'!B466</f>
        <v>14</v>
      </c>
      <c r="F153" s="29" t="s">
        <v>112</v>
      </c>
      <c r="G153" s="30">
        <v>552.36</v>
      </c>
      <c r="H153" s="30">
        <f>I10*G153+G153</f>
        <v>664.710024</v>
      </c>
      <c r="I153" s="30">
        <f aca="true" t="shared" si="12" ref="I153:I162">H153*E153</f>
        <v>9305.940336</v>
      </c>
    </row>
    <row r="154" spans="1:9" ht="15">
      <c r="A154" s="13" t="s">
        <v>411</v>
      </c>
      <c r="B154" s="11" t="s">
        <v>13</v>
      </c>
      <c r="C154" s="11" t="s">
        <v>324</v>
      </c>
      <c r="D154" t="s">
        <v>323</v>
      </c>
      <c r="E154" s="15">
        <f>'MEMORIA CALCULO'!B469</f>
        <v>1389.6000000000001</v>
      </c>
      <c r="F154" s="11" t="s">
        <v>16</v>
      </c>
      <c r="G154" s="16">
        <v>16.78</v>
      </c>
      <c r="H154" s="16">
        <f>I10*G154+G154</f>
        <v>20.193052</v>
      </c>
      <c r="I154" s="16">
        <f t="shared" si="12"/>
        <v>28060.265059200006</v>
      </c>
    </row>
    <row r="155" spans="1:9" ht="30">
      <c r="A155" s="33" t="s">
        <v>412</v>
      </c>
      <c r="B155" s="29" t="s">
        <v>13</v>
      </c>
      <c r="C155" s="11" t="s">
        <v>203</v>
      </c>
      <c r="D155" s="12" t="s">
        <v>202</v>
      </c>
      <c r="E155" s="28">
        <f>5*2.5</f>
        <v>12.5</v>
      </c>
      <c r="F155" s="29" t="s">
        <v>16</v>
      </c>
      <c r="G155" s="30">
        <v>810.02</v>
      </c>
      <c r="H155" s="30">
        <f>I10*G155+G155</f>
        <v>974.778068</v>
      </c>
      <c r="I155" s="30">
        <f t="shared" si="12"/>
        <v>12184.725849999999</v>
      </c>
    </row>
    <row r="156" spans="1:9" ht="15">
      <c r="A156" s="31" t="s">
        <v>217</v>
      </c>
      <c r="B156" s="70" t="s">
        <v>413</v>
      </c>
      <c r="C156" s="40"/>
      <c r="D156" s="41"/>
      <c r="E156" s="42"/>
      <c r="F156" s="43"/>
      <c r="G156" s="44"/>
      <c r="H156" s="44"/>
      <c r="I156" s="72">
        <f>SUM(I157:I159)</f>
        <v>112396.12193700002</v>
      </c>
    </row>
    <row r="157" spans="1:9" ht="15">
      <c r="A157" s="33" t="s">
        <v>414</v>
      </c>
      <c r="B157" s="29" t="s">
        <v>13</v>
      </c>
      <c r="C157" s="11" t="s">
        <v>206</v>
      </c>
      <c r="D157" s="7" t="s">
        <v>403</v>
      </c>
      <c r="E157" s="28">
        <f>'MEMORIA CALCULO'!K475</f>
        <v>106.56</v>
      </c>
      <c r="F157" s="29" t="s">
        <v>16</v>
      </c>
      <c r="G157" s="30">
        <v>155.66</v>
      </c>
      <c r="H157" s="30">
        <f>I10*G157+G157</f>
        <v>187.321244</v>
      </c>
      <c r="I157" s="30">
        <f t="shared" si="12"/>
        <v>19960.95176064</v>
      </c>
    </row>
    <row r="158" spans="1:9" ht="30">
      <c r="A158" s="33" t="s">
        <v>415</v>
      </c>
      <c r="B158" s="29" t="s">
        <v>13</v>
      </c>
      <c r="C158" s="11" t="s">
        <v>399</v>
      </c>
      <c r="D158" s="12" t="s">
        <v>401</v>
      </c>
      <c r="E158" s="28">
        <f>'MEMORIA CALCULO'!H479</f>
        <v>91.68</v>
      </c>
      <c r="F158" s="29" t="s">
        <v>16</v>
      </c>
      <c r="G158" s="30">
        <v>746.82</v>
      </c>
      <c r="H158" s="30">
        <f>I10*G158+G158</f>
        <v>898.723188</v>
      </c>
      <c r="I158" s="30">
        <f>H158*E158</f>
        <v>82394.94187584001</v>
      </c>
    </row>
    <row r="159" spans="1:9" ht="15">
      <c r="A159" s="33" t="s">
        <v>416</v>
      </c>
      <c r="B159" s="29" t="s">
        <v>13</v>
      </c>
      <c r="C159" s="11" t="s">
        <v>400</v>
      </c>
      <c r="D159" s="7" t="s">
        <v>404</v>
      </c>
      <c r="E159" s="28">
        <f>'MEMORIA CALCULO'!I484</f>
        <v>676.66</v>
      </c>
      <c r="F159" s="29" t="s">
        <v>16</v>
      </c>
      <c r="G159" s="30">
        <v>12.33</v>
      </c>
      <c r="H159" s="30">
        <f>I10*G159+G159</f>
        <v>14.837921999999999</v>
      </c>
      <c r="I159" s="30">
        <f>H159*E159</f>
        <v>10040.228300519999</v>
      </c>
    </row>
    <row r="160" spans="1:9" ht="15">
      <c r="A160" s="31" t="s">
        <v>233</v>
      </c>
      <c r="B160" s="70" t="s">
        <v>417</v>
      </c>
      <c r="C160" s="40"/>
      <c r="D160" s="41"/>
      <c r="E160" s="42"/>
      <c r="F160" s="43"/>
      <c r="G160" s="44"/>
      <c r="H160" s="44"/>
      <c r="I160" s="72">
        <f>SUM(I161:I162)</f>
        <v>4935.20357</v>
      </c>
    </row>
    <row r="161" spans="1:9" ht="15">
      <c r="A161" s="33" t="s">
        <v>418</v>
      </c>
      <c r="B161" s="29" t="s">
        <v>13</v>
      </c>
      <c r="C161" s="9" t="s">
        <v>334</v>
      </c>
      <c r="D161" s="7" t="s">
        <v>333</v>
      </c>
      <c r="E161" s="28">
        <v>1</v>
      </c>
      <c r="F161" s="29" t="s">
        <v>335</v>
      </c>
      <c r="G161" s="30">
        <v>1971.54</v>
      </c>
      <c r="H161" s="30">
        <f>I10*G161+G161</f>
        <v>2372.551236</v>
      </c>
      <c r="I161" s="30">
        <f t="shared" si="12"/>
        <v>2372.551236</v>
      </c>
    </row>
    <row r="162" spans="1:9" ht="15">
      <c r="A162" s="33" t="s">
        <v>419</v>
      </c>
      <c r="B162" s="29" t="s">
        <v>13</v>
      </c>
      <c r="C162" s="11" t="s">
        <v>337</v>
      </c>
      <c r="D162" s="7" t="s">
        <v>336</v>
      </c>
      <c r="E162" s="28">
        <v>1</v>
      </c>
      <c r="F162" s="29" t="s">
        <v>335</v>
      </c>
      <c r="G162" s="30">
        <v>2129.51</v>
      </c>
      <c r="H162" s="30">
        <f>I10*G162+G162</f>
        <v>2562.6523340000003</v>
      </c>
      <c r="I162" s="30">
        <f t="shared" si="12"/>
        <v>2562.6523340000003</v>
      </c>
    </row>
    <row r="163" spans="1:9" ht="15">
      <c r="A163" s="31" t="s">
        <v>471</v>
      </c>
      <c r="B163" s="70" t="s">
        <v>472</v>
      </c>
      <c r="C163" s="40"/>
      <c r="D163" s="41"/>
      <c r="E163" s="42"/>
      <c r="F163" s="43"/>
      <c r="G163" s="44"/>
      <c r="H163" s="44"/>
      <c r="I163" s="72">
        <f>SUM(I164:I166)</f>
        <v>38595.613276000004</v>
      </c>
    </row>
    <row r="164" spans="1:9" ht="30">
      <c r="A164" s="219" t="s">
        <v>473</v>
      </c>
      <c r="B164" s="114" t="s">
        <v>13</v>
      </c>
      <c r="C164" s="114" t="s">
        <v>450</v>
      </c>
      <c r="D164" s="174" t="s">
        <v>449</v>
      </c>
      <c r="E164" s="115">
        <v>18</v>
      </c>
      <c r="F164" s="114" t="s">
        <v>314</v>
      </c>
      <c r="G164" s="138">
        <v>1310.68</v>
      </c>
      <c r="H164" s="138">
        <f>I10*G164+G164</f>
        <v>1577.272312</v>
      </c>
      <c r="I164" s="138">
        <f>H164*E164</f>
        <v>28390.901616000003</v>
      </c>
    </row>
    <row r="165" spans="1:9" ht="15">
      <c r="A165" s="219" t="s">
        <v>610</v>
      </c>
      <c r="B165" s="114" t="s">
        <v>13</v>
      </c>
      <c r="C165" s="178" t="s">
        <v>312</v>
      </c>
      <c r="D165" s="56" t="s">
        <v>311</v>
      </c>
      <c r="E165" s="115">
        <f>27*3*18</f>
        <v>1458</v>
      </c>
      <c r="F165" s="114" t="s">
        <v>15</v>
      </c>
      <c r="G165" s="138">
        <v>4.35</v>
      </c>
      <c r="H165" s="138">
        <f>I10*G165+G165</f>
        <v>5.234789999999999</v>
      </c>
      <c r="I165" s="138">
        <f>H165*E165</f>
        <v>7632.323819999999</v>
      </c>
    </row>
    <row r="166" spans="1:9" ht="15">
      <c r="A166" s="176" t="s">
        <v>611</v>
      </c>
      <c r="B166" s="95" t="s">
        <v>13</v>
      </c>
      <c r="C166" s="198" t="s">
        <v>510</v>
      </c>
      <c r="D166" s="195" t="s">
        <v>508</v>
      </c>
      <c r="E166" s="198">
        <f>40*4</f>
        <v>160</v>
      </c>
      <c r="F166" s="198" t="s">
        <v>15</v>
      </c>
      <c r="G166" s="191">
        <v>13.36</v>
      </c>
      <c r="H166" s="138">
        <f>I10*G166+G166</f>
        <v>16.077424</v>
      </c>
      <c r="I166" s="138">
        <f>H166*E166</f>
        <v>2572.3878400000003</v>
      </c>
    </row>
    <row r="167" spans="1:9" ht="31.5" customHeight="1">
      <c r="A167" s="32" t="s">
        <v>39</v>
      </c>
      <c r="B167" s="37" t="s">
        <v>98</v>
      </c>
      <c r="C167" s="26"/>
      <c r="D167" s="38"/>
      <c r="E167" s="25"/>
      <c r="F167" s="26"/>
      <c r="G167" s="27"/>
      <c r="H167" s="27"/>
      <c r="I167" s="17">
        <f>I168+I178+I183+I187</f>
        <v>142292.051863984</v>
      </c>
    </row>
    <row r="168" spans="1:9" ht="15">
      <c r="A168" s="31" t="s">
        <v>258</v>
      </c>
      <c r="B168" s="70" t="s">
        <v>328</v>
      </c>
      <c r="C168" s="40"/>
      <c r="D168" s="41"/>
      <c r="E168" s="42"/>
      <c r="F168" s="43"/>
      <c r="G168" s="44"/>
      <c r="H168" s="44"/>
      <c r="I168" s="72">
        <f>SUM(I169:I177)</f>
        <v>20964.35823328</v>
      </c>
    </row>
    <row r="169" spans="1:9" ht="15">
      <c r="A169" s="13" t="s">
        <v>259</v>
      </c>
      <c r="B169" s="61" t="s">
        <v>13</v>
      </c>
      <c r="C169" s="9" t="s">
        <v>62</v>
      </c>
      <c r="D169" s="7" t="s">
        <v>61</v>
      </c>
      <c r="E169" s="8">
        <f>'MEMORIA CALCULO'!G496</f>
        <v>98.7</v>
      </c>
      <c r="F169" s="9" t="s">
        <v>15</v>
      </c>
      <c r="G169" s="10">
        <v>1.45</v>
      </c>
      <c r="H169" s="10">
        <f>I10*G169+G169</f>
        <v>1.7449299999999999</v>
      </c>
      <c r="I169" s="10">
        <f>E169*H169</f>
        <v>172.224591</v>
      </c>
    </row>
    <row r="170" spans="1:9" ht="15">
      <c r="A170" s="13" t="s">
        <v>260</v>
      </c>
      <c r="B170" s="61" t="s">
        <v>13</v>
      </c>
      <c r="C170" s="9" t="s">
        <v>64</v>
      </c>
      <c r="D170" s="7" t="s">
        <v>63</v>
      </c>
      <c r="E170" s="8">
        <f>'MEMORIA CALCULO'!F500</f>
        <v>32</v>
      </c>
      <c r="F170" s="9" t="s">
        <v>15</v>
      </c>
      <c r="G170" s="10">
        <v>65.66</v>
      </c>
      <c r="H170" s="10">
        <f>I10*G170+G170</f>
        <v>79.015244</v>
      </c>
      <c r="I170" s="10">
        <f aca="true" t="shared" si="13" ref="I170:I171">H170*E170</f>
        <v>2528.487808</v>
      </c>
    </row>
    <row r="171" spans="1:9" ht="15">
      <c r="A171" s="13" t="s">
        <v>261</v>
      </c>
      <c r="B171" s="61" t="s">
        <v>13</v>
      </c>
      <c r="C171" s="9" t="s">
        <v>66</v>
      </c>
      <c r="D171" s="66" t="s">
        <v>65</v>
      </c>
      <c r="E171" s="8">
        <f>'MEMORIA CALCULO'!E504</f>
        <v>5.922000000000001</v>
      </c>
      <c r="F171" s="9" t="s">
        <v>11</v>
      </c>
      <c r="G171" s="10">
        <v>61.08</v>
      </c>
      <c r="H171" s="10">
        <f>I10*G171+G171</f>
        <v>73.503672</v>
      </c>
      <c r="I171" s="10">
        <f t="shared" si="13"/>
        <v>435.288745584</v>
      </c>
    </row>
    <row r="172" spans="1:9" ht="30">
      <c r="A172" s="13" t="s">
        <v>262</v>
      </c>
      <c r="B172" s="61" t="s">
        <v>25</v>
      </c>
      <c r="C172" s="11">
        <v>101616</v>
      </c>
      <c r="D172" s="14" t="s">
        <v>235</v>
      </c>
      <c r="E172" s="120">
        <f>'MEMORIA CALCULO'!E508</f>
        <v>19.740000000000002</v>
      </c>
      <c r="F172" s="11" t="s">
        <v>16</v>
      </c>
      <c r="G172" s="16">
        <v>7.61</v>
      </c>
      <c r="H172" s="16">
        <f>I10*G172+G172</f>
        <v>9.157874</v>
      </c>
      <c r="I172" s="16">
        <f>H172*E172</f>
        <v>180.77643276</v>
      </c>
    </row>
    <row r="173" spans="1:9" ht="15">
      <c r="A173" s="13" t="s">
        <v>263</v>
      </c>
      <c r="B173" s="61" t="s">
        <v>13</v>
      </c>
      <c r="C173" s="125" t="s">
        <v>138</v>
      </c>
      <c r="D173" s="7" t="s">
        <v>137</v>
      </c>
      <c r="E173" s="8">
        <f>'MEMORIA CALCULO'!F512</f>
        <v>0.9870000000000001</v>
      </c>
      <c r="F173" s="9" t="s">
        <v>11</v>
      </c>
      <c r="G173" s="10">
        <v>183.54</v>
      </c>
      <c r="H173" s="10">
        <f>I10*G173+G173</f>
        <v>220.87203599999998</v>
      </c>
      <c r="I173" s="10">
        <f>H173*E173</f>
        <v>218.000699532</v>
      </c>
    </row>
    <row r="174" spans="1:9" ht="15">
      <c r="A174" s="13" t="s">
        <v>421</v>
      </c>
      <c r="B174" s="61" t="s">
        <v>13</v>
      </c>
      <c r="C174" s="9" t="s">
        <v>71</v>
      </c>
      <c r="D174" s="7" t="s">
        <v>67</v>
      </c>
      <c r="E174" s="64">
        <f>'MEMORIA CALCULO'!F516</f>
        <v>59.22</v>
      </c>
      <c r="F174" s="9" t="s">
        <v>16</v>
      </c>
      <c r="G174" s="10">
        <v>101.6</v>
      </c>
      <c r="H174" s="10">
        <f>I10*G174+G174</f>
        <v>122.26544</v>
      </c>
      <c r="I174" s="10">
        <f aca="true" t="shared" si="14" ref="I174:I177">H174*E174</f>
        <v>7240.5593567999995</v>
      </c>
    </row>
    <row r="175" spans="1:9" ht="15">
      <c r="A175" s="13" t="s">
        <v>423</v>
      </c>
      <c r="B175" s="61" t="s">
        <v>13</v>
      </c>
      <c r="C175" s="9" t="s">
        <v>72</v>
      </c>
      <c r="D175" s="7" t="s">
        <v>68</v>
      </c>
      <c r="E175" s="64">
        <f>'MEMORIA CALCULO'!F520</f>
        <v>5.922000000000001</v>
      </c>
      <c r="F175" s="9" t="s">
        <v>11</v>
      </c>
      <c r="G175" s="10">
        <v>464.19</v>
      </c>
      <c r="H175" s="10">
        <f>I10*G175+G175</f>
        <v>558.606246</v>
      </c>
      <c r="I175" s="10">
        <f t="shared" si="14"/>
        <v>3308.0661888120007</v>
      </c>
    </row>
    <row r="176" spans="1:9" ht="15">
      <c r="A176" s="13" t="s">
        <v>422</v>
      </c>
      <c r="B176" s="61" t="s">
        <v>13</v>
      </c>
      <c r="C176" s="9" t="s">
        <v>73</v>
      </c>
      <c r="D176" s="7" t="s">
        <v>69</v>
      </c>
      <c r="E176" s="8">
        <f>'MEMORIA CALCULO'!F524</f>
        <v>5.922000000000001</v>
      </c>
      <c r="F176" s="9" t="s">
        <v>11</v>
      </c>
      <c r="G176" s="10">
        <v>171.74</v>
      </c>
      <c r="H176" s="10">
        <f>I10*G176+G176</f>
        <v>206.671916</v>
      </c>
      <c r="I176" s="10">
        <f t="shared" si="14"/>
        <v>1223.9110865520001</v>
      </c>
    </row>
    <row r="177" spans="1:9" ht="15">
      <c r="A177" s="13" t="s">
        <v>424</v>
      </c>
      <c r="B177" s="11" t="s">
        <v>13</v>
      </c>
      <c r="C177" s="9" t="s">
        <v>74</v>
      </c>
      <c r="D177" s="7" t="s">
        <v>70</v>
      </c>
      <c r="E177" s="65">
        <f>'MEMORIA CALCULO'!E528</f>
        <v>414.54</v>
      </c>
      <c r="F177" s="23" t="s">
        <v>21</v>
      </c>
      <c r="G177" s="24">
        <v>11.34</v>
      </c>
      <c r="H177" s="24">
        <f>I10*G177+G177</f>
        <v>13.646556</v>
      </c>
      <c r="I177" s="24">
        <f t="shared" si="14"/>
        <v>5657.04332424</v>
      </c>
    </row>
    <row r="178" spans="1:9" ht="15">
      <c r="A178" s="163" t="s">
        <v>264</v>
      </c>
      <c r="B178" s="74" t="s">
        <v>289</v>
      </c>
      <c r="C178" s="43"/>
      <c r="D178" s="41"/>
      <c r="E178" s="48"/>
      <c r="F178" s="49"/>
      <c r="G178" s="50"/>
      <c r="H178" s="50"/>
      <c r="I178" s="71">
        <f>SUM(I179:I182)</f>
        <v>1716.5251389440004</v>
      </c>
    </row>
    <row r="179" spans="1:9" ht="15">
      <c r="A179" s="59" t="s">
        <v>265</v>
      </c>
      <c r="B179" s="61" t="s">
        <v>13</v>
      </c>
      <c r="C179" s="9" t="s">
        <v>71</v>
      </c>
      <c r="D179" s="7" t="s">
        <v>67</v>
      </c>
      <c r="E179" s="64">
        <f>'MEMORIA CALCULO'!F533</f>
        <v>5.120000000000001</v>
      </c>
      <c r="F179" s="9" t="s">
        <v>16</v>
      </c>
      <c r="G179" s="10">
        <v>101.6</v>
      </c>
      <c r="H179" s="10">
        <f>I10*G179+G179</f>
        <v>122.26544</v>
      </c>
      <c r="I179" s="10">
        <f aca="true" t="shared" si="15" ref="I179:I182">H179*E179</f>
        <v>625.9990528000001</v>
      </c>
    </row>
    <row r="180" spans="1:9" ht="15">
      <c r="A180" s="59" t="s">
        <v>266</v>
      </c>
      <c r="B180" s="61" t="s">
        <v>13</v>
      </c>
      <c r="C180" s="9" t="s">
        <v>72</v>
      </c>
      <c r="D180" s="7" t="s">
        <v>68</v>
      </c>
      <c r="E180" s="64">
        <f>'MEMORIA CALCULO'!F537</f>
        <v>0.5120000000000001</v>
      </c>
      <c r="F180" s="9" t="s">
        <v>11</v>
      </c>
      <c r="G180" s="10">
        <v>464.19</v>
      </c>
      <c r="H180" s="10">
        <f>I10*G180+G180</f>
        <v>558.606246</v>
      </c>
      <c r="I180" s="10">
        <f t="shared" si="15"/>
        <v>286.0063979520001</v>
      </c>
    </row>
    <row r="181" spans="1:9" ht="15">
      <c r="A181" s="59" t="s">
        <v>426</v>
      </c>
      <c r="B181" s="61" t="s">
        <v>13</v>
      </c>
      <c r="C181" s="9" t="s">
        <v>73</v>
      </c>
      <c r="D181" s="7" t="s">
        <v>69</v>
      </c>
      <c r="E181" s="8">
        <f>'MEMORIA CALCULO'!F541</f>
        <v>0.5120000000000001</v>
      </c>
      <c r="F181" s="9" t="s">
        <v>11</v>
      </c>
      <c r="G181" s="10">
        <v>171.74</v>
      </c>
      <c r="H181" s="10">
        <f>I10*G181+G181</f>
        <v>206.671916</v>
      </c>
      <c r="I181" s="10">
        <f t="shared" si="15"/>
        <v>105.81602099200003</v>
      </c>
    </row>
    <row r="182" spans="1:9" ht="15">
      <c r="A182" s="59" t="s">
        <v>427</v>
      </c>
      <c r="B182" s="61" t="s">
        <v>13</v>
      </c>
      <c r="C182" s="9" t="s">
        <v>74</v>
      </c>
      <c r="D182" s="7" t="s">
        <v>70</v>
      </c>
      <c r="E182" s="65">
        <f>'MEMORIA CALCULO'!E545</f>
        <v>51.20000000000001</v>
      </c>
      <c r="F182" s="23" t="s">
        <v>21</v>
      </c>
      <c r="G182" s="24">
        <v>11.34</v>
      </c>
      <c r="H182" s="24">
        <f>I10*G182+G182</f>
        <v>13.646556</v>
      </c>
      <c r="I182" s="24">
        <f t="shared" si="15"/>
        <v>698.7036672000002</v>
      </c>
    </row>
    <row r="183" spans="1:9" ht="15">
      <c r="A183" s="163" t="s">
        <v>267</v>
      </c>
      <c r="B183" s="70" t="s">
        <v>329</v>
      </c>
      <c r="C183" s="40"/>
      <c r="D183" s="41"/>
      <c r="E183" s="42"/>
      <c r="F183" s="43"/>
      <c r="G183" s="44"/>
      <c r="H183" s="44"/>
      <c r="I183" s="72">
        <f>SUM(I184:I186)</f>
        <v>6814.867678080001</v>
      </c>
    </row>
    <row r="184" spans="1:9" ht="15">
      <c r="A184" s="13" t="s">
        <v>268</v>
      </c>
      <c r="B184" s="61" t="s">
        <v>13</v>
      </c>
      <c r="C184" s="9" t="s">
        <v>144</v>
      </c>
      <c r="D184" s="7" t="s">
        <v>143</v>
      </c>
      <c r="E184" s="8">
        <f>'MEMORIA CALCULO'!I550</f>
        <v>39.480000000000004</v>
      </c>
      <c r="F184" s="9" t="s">
        <v>16</v>
      </c>
      <c r="G184" s="10">
        <v>93.09</v>
      </c>
      <c r="H184" s="10">
        <f>I10*G184+G184</f>
        <v>112.024506</v>
      </c>
      <c r="I184" s="10">
        <f>H184*E184</f>
        <v>4422.72749688</v>
      </c>
    </row>
    <row r="185" spans="1:9" ht="15">
      <c r="A185" s="13" t="s">
        <v>428</v>
      </c>
      <c r="B185" s="11" t="s">
        <v>13</v>
      </c>
      <c r="C185" s="9" t="s">
        <v>147</v>
      </c>
      <c r="D185" s="7" t="s">
        <v>145</v>
      </c>
      <c r="E185" s="8">
        <f>'MEMORIA CALCULO'!H553</f>
        <v>98.70000000000002</v>
      </c>
      <c r="F185" s="9" t="s">
        <v>16</v>
      </c>
      <c r="G185" s="10">
        <v>6.96</v>
      </c>
      <c r="H185" s="10">
        <f>I10*G185+G185</f>
        <v>8.375664</v>
      </c>
      <c r="I185" s="10">
        <f>H185*E185</f>
        <v>826.6780368000002</v>
      </c>
    </row>
    <row r="186" spans="1:9" ht="15">
      <c r="A186" s="13" t="s">
        <v>429</v>
      </c>
      <c r="B186" s="11" t="s">
        <v>13</v>
      </c>
      <c r="C186" s="9" t="s">
        <v>148</v>
      </c>
      <c r="D186" s="7" t="s">
        <v>146</v>
      </c>
      <c r="E186" s="93">
        <f>'MEMORIA CALCULO'!H557</f>
        <v>98.70000000000002</v>
      </c>
      <c r="F186" s="9" t="s">
        <v>16</v>
      </c>
      <c r="G186" s="10">
        <v>13.18</v>
      </c>
      <c r="H186" s="10">
        <f>I10*G186+G186</f>
        <v>15.860812</v>
      </c>
      <c r="I186" s="10">
        <f>H186*E186</f>
        <v>1565.4621444000002</v>
      </c>
    </row>
    <row r="187" spans="1:9" ht="15">
      <c r="A187" s="163" t="s">
        <v>420</v>
      </c>
      <c r="B187" s="70" t="s">
        <v>98</v>
      </c>
      <c r="C187" s="40"/>
      <c r="D187" s="41"/>
      <c r="E187" s="42"/>
      <c r="F187" s="43"/>
      <c r="G187" s="44"/>
      <c r="H187" s="44"/>
      <c r="I187" s="72">
        <f>SUM(I188:I191)</f>
        <v>112796.30081368</v>
      </c>
    </row>
    <row r="188" spans="1:9" ht="30">
      <c r="A188" s="13" t="s">
        <v>425</v>
      </c>
      <c r="B188" s="95" t="s">
        <v>13</v>
      </c>
      <c r="C188" s="11" t="s">
        <v>432</v>
      </c>
      <c r="D188" s="14" t="s">
        <v>431</v>
      </c>
      <c r="E188" s="15">
        <f>'MEMORIA CALCULO'!H563</f>
        <v>662.3</v>
      </c>
      <c r="F188" s="11" t="s">
        <v>11</v>
      </c>
      <c r="G188" s="16">
        <v>28.45</v>
      </c>
      <c r="H188" s="94">
        <f>I10*G188+G188</f>
        <v>34.23673</v>
      </c>
      <c r="I188" s="94">
        <f>H188*E188</f>
        <v>22674.986279</v>
      </c>
    </row>
    <row r="189" spans="1:9" ht="15">
      <c r="A189" s="13" t="s">
        <v>430</v>
      </c>
      <c r="B189" s="95" t="s">
        <v>13</v>
      </c>
      <c r="C189" s="9" t="s">
        <v>434</v>
      </c>
      <c r="D189" s="7" t="s">
        <v>433</v>
      </c>
      <c r="E189" s="8">
        <f>'MEMORIA CALCULO'!B567</f>
        <v>662.3</v>
      </c>
      <c r="F189" s="9" t="s">
        <v>11</v>
      </c>
      <c r="G189" s="10">
        <v>15.19</v>
      </c>
      <c r="H189" s="94">
        <f>I10*G189+G189</f>
        <v>18.279646</v>
      </c>
      <c r="I189" s="94">
        <f>H189*E189</f>
        <v>12106.609545799998</v>
      </c>
    </row>
    <row r="190" spans="1:9" ht="15">
      <c r="A190" s="13" t="s">
        <v>439</v>
      </c>
      <c r="B190" s="95" t="s">
        <v>13</v>
      </c>
      <c r="C190" s="9" t="s">
        <v>436</v>
      </c>
      <c r="D190" t="s">
        <v>435</v>
      </c>
      <c r="E190" s="8">
        <f>'MEMORIA CALCULO'!H571</f>
        <v>264.92</v>
      </c>
      <c r="F190" s="9" t="s">
        <v>11</v>
      </c>
      <c r="G190" s="10">
        <v>212.31</v>
      </c>
      <c r="H190" s="94">
        <f>I10*G190+G190</f>
        <v>255.493854</v>
      </c>
      <c r="I190" s="94">
        <f>H190*E190</f>
        <v>67685.43180168001</v>
      </c>
    </row>
    <row r="191" spans="1:9" ht="31.5" customHeight="1">
      <c r="A191" s="13" t="s">
        <v>440</v>
      </c>
      <c r="B191" s="95" t="s">
        <v>13</v>
      </c>
      <c r="C191" s="11" t="s">
        <v>438</v>
      </c>
      <c r="D191" s="12" t="s">
        <v>437</v>
      </c>
      <c r="E191" s="15">
        <f>'MEMORIA CALCULO'!H575</f>
        <v>397.37999999999994</v>
      </c>
      <c r="F191" s="11" t="s">
        <v>11</v>
      </c>
      <c r="G191" s="16">
        <v>21.6</v>
      </c>
      <c r="H191" s="94">
        <f>I10*G191+G191</f>
        <v>25.99344</v>
      </c>
      <c r="I191" s="94">
        <f>H191*E191</f>
        <v>10329.273187199999</v>
      </c>
    </row>
    <row r="192" spans="1:9" ht="31.5" customHeight="1">
      <c r="A192" s="32" t="s">
        <v>40</v>
      </c>
      <c r="B192" s="37" t="s">
        <v>474</v>
      </c>
      <c r="C192" s="26"/>
      <c r="D192" s="38"/>
      <c r="E192" s="25"/>
      <c r="F192" s="26"/>
      <c r="G192" s="27"/>
      <c r="H192" s="27"/>
      <c r="I192" s="17">
        <f>I193+I202+I208+I210+I214+I219+I222+I227+I241+I248+I250</f>
        <v>45367.909632122</v>
      </c>
    </row>
    <row r="193" spans="1:9" ht="15.75" customHeight="1">
      <c r="A193" s="163" t="s">
        <v>475</v>
      </c>
      <c r="B193" s="70" t="s">
        <v>140</v>
      </c>
      <c r="C193" s="40"/>
      <c r="D193" s="41"/>
      <c r="E193" s="42"/>
      <c r="F193" s="43"/>
      <c r="G193" s="44"/>
      <c r="H193" s="44"/>
      <c r="I193" s="72">
        <f>SUM(I194:I201)</f>
        <v>9151.337781035998</v>
      </c>
    </row>
    <row r="194" spans="1:9" ht="15.75" customHeight="1">
      <c r="A194" s="13" t="s">
        <v>521</v>
      </c>
      <c r="B194" s="95" t="s">
        <v>13</v>
      </c>
      <c r="C194" s="9" t="s">
        <v>66</v>
      </c>
      <c r="D194" s="66" t="s">
        <v>65</v>
      </c>
      <c r="E194" s="198">
        <f>'MEMORIA CALCULO'!E582</f>
        <v>0.49199999999999994</v>
      </c>
      <c r="F194" s="198" t="s">
        <v>11</v>
      </c>
      <c r="G194" s="16">
        <v>61.08</v>
      </c>
      <c r="H194" s="94">
        <f>I10*G194+G194</f>
        <v>73.503672</v>
      </c>
      <c r="I194" s="94">
        <f aca="true" t="shared" si="16" ref="I194:I201">H194*E194</f>
        <v>36.163806623999996</v>
      </c>
    </row>
    <row r="195" spans="1:9" ht="15.75" customHeight="1">
      <c r="A195" s="13" t="s">
        <v>522</v>
      </c>
      <c r="B195" s="95" t="s">
        <v>13</v>
      </c>
      <c r="C195" s="198" t="s">
        <v>480</v>
      </c>
      <c r="D195" s="197" t="s">
        <v>477</v>
      </c>
      <c r="E195" s="198">
        <f>'MEMORIA CALCULO'!B585</f>
        <v>0.003</v>
      </c>
      <c r="F195" s="198" t="s">
        <v>11</v>
      </c>
      <c r="G195" s="16">
        <v>19</v>
      </c>
      <c r="H195" s="94">
        <f>I10*G195+G195</f>
        <v>22.8646</v>
      </c>
      <c r="I195" s="94">
        <f t="shared" si="16"/>
        <v>0.0685938</v>
      </c>
    </row>
    <row r="196" spans="1:9" ht="15.75" customHeight="1">
      <c r="A196" s="13" t="s">
        <v>524</v>
      </c>
      <c r="B196" s="95" t="s">
        <v>13</v>
      </c>
      <c r="C196" s="198" t="s">
        <v>138</v>
      </c>
      <c r="D196" s="197" t="s">
        <v>137</v>
      </c>
      <c r="E196" s="198">
        <f>'MEMORIA CALCULO'!B589</f>
        <v>0.003</v>
      </c>
      <c r="F196" s="198" t="s">
        <v>11</v>
      </c>
      <c r="G196" s="16">
        <v>183.54</v>
      </c>
      <c r="H196" s="94">
        <f>I10*G196+G196</f>
        <v>220.87203599999998</v>
      </c>
      <c r="I196" s="94">
        <f t="shared" si="16"/>
        <v>0.6626161079999999</v>
      </c>
    </row>
    <row r="197" spans="1:9" ht="15.75" customHeight="1">
      <c r="A197" s="13" t="s">
        <v>525</v>
      </c>
      <c r="B197" s="95" t="s">
        <v>13</v>
      </c>
      <c r="C197" s="198" t="s">
        <v>72</v>
      </c>
      <c r="D197" s="197" t="s">
        <v>478</v>
      </c>
      <c r="E197" s="198">
        <f>'MEMORIA CALCULO'!B593</f>
        <v>0.49199999999999994</v>
      </c>
      <c r="F197" s="198" t="s">
        <v>11</v>
      </c>
      <c r="G197" s="16">
        <v>464.19</v>
      </c>
      <c r="H197" s="94">
        <f>I10*G197+G197</f>
        <v>558.606246</v>
      </c>
      <c r="I197" s="94">
        <f t="shared" si="16"/>
        <v>274.834273032</v>
      </c>
    </row>
    <row r="198" spans="1:9" ht="15.75" customHeight="1">
      <c r="A198" s="13" t="s">
        <v>526</v>
      </c>
      <c r="B198" s="61" t="s">
        <v>13</v>
      </c>
      <c r="C198" s="9" t="s">
        <v>73</v>
      </c>
      <c r="D198" s="7" t="s">
        <v>69</v>
      </c>
      <c r="E198" s="198">
        <f>E197</f>
        <v>0.49199999999999994</v>
      </c>
      <c r="F198" s="198" t="s">
        <v>11</v>
      </c>
      <c r="G198" s="16">
        <v>171.74</v>
      </c>
      <c r="H198" s="94">
        <f>I10*G198+G198</f>
        <v>206.671916</v>
      </c>
      <c r="I198" s="94">
        <f t="shared" si="16"/>
        <v>101.682582672</v>
      </c>
    </row>
    <row r="199" spans="1:9" ht="15.75" customHeight="1">
      <c r="A199" s="13" t="s">
        <v>528</v>
      </c>
      <c r="B199" s="95" t="s">
        <v>13</v>
      </c>
      <c r="C199" s="198" t="s">
        <v>71</v>
      </c>
      <c r="D199" s="197" t="s">
        <v>67</v>
      </c>
      <c r="E199" s="198">
        <f>'MEMORIA CALCULO'!E596</f>
        <v>4.919999999999999</v>
      </c>
      <c r="F199" s="198" t="s">
        <v>16</v>
      </c>
      <c r="G199" s="16">
        <v>101.6</v>
      </c>
      <c r="H199" s="94">
        <f>I10*G199+G199</f>
        <v>122.26544</v>
      </c>
      <c r="I199" s="94">
        <f t="shared" si="16"/>
        <v>601.5459647999999</v>
      </c>
    </row>
    <row r="200" spans="1:9" ht="15.75" customHeight="1">
      <c r="A200" s="13" t="s">
        <v>527</v>
      </c>
      <c r="B200" s="95" t="s">
        <v>13</v>
      </c>
      <c r="C200" s="198" t="s">
        <v>74</v>
      </c>
      <c r="D200" s="197" t="s">
        <v>479</v>
      </c>
      <c r="E200" s="198">
        <f>'MEMORIA CALCULO'!D599</f>
        <v>491.9999999999999</v>
      </c>
      <c r="F200" s="198" t="s">
        <v>21</v>
      </c>
      <c r="G200" s="16">
        <v>11.34</v>
      </c>
      <c r="H200" s="94">
        <f>I10*G200+G200</f>
        <v>13.646556</v>
      </c>
      <c r="I200" s="194">
        <f t="shared" si="16"/>
        <v>6714.105551999998</v>
      </c>
    </row>
    <row r="201" spans="1:9" ht="15.75" customHeight="1">
      <c r="A201" s="13" t="s">
        <v>608</v>
      </c>
      <c r="B201" s="95" t="s">
        <v>13</v>
      </c>
      <c r="C201" s="198" t="str">
        <f>'[1]desonerado-181'!$A$669</f>
        <v>12.01.021</v>
      </c>
      <c r="D201" s="197" t="str">
        <f>'[1]desonerado-181'!$B$669</f>
        <v>Broca em concreto armado diâmetro de 20 cm - completa</v>
      </c>
      <c r="E201" s="198">
        <f>'MEMORIA CALCULO'!E603</f>
        <v>18</v>
      </c>
      <c r="F201" s="198" t="s">
        <v>15</v>
      </c>
      <c r="G201" s="16">
        <v>65.66</v>
      </c>
      <c r="H201" s="94">
        <f>I10*G201+G201</f>
        <v>79.015244</v>
      </c>
      <c r="I201" s="194">
        <f t="shared" si="16"/>
        <v>1422.2743919999998</v>
      </c>
    </row>
    <row r="202" spans="1:9" ht="15.75" customHeight="1">
      <c r="A202" s="163" t="s">
        <v>482</v>
      </c>
      <c r="B202" s="70" t="s">
        <v>483</v>
      </c>
      <c r="C202" s="40"/>
      <c r="D202" s="41"/>
      <c r="E202" s="42"/>
      <c r="F202" s="43"/>
      <c r="G202" s="44"/>
      <c r="H202" s="44"/>
      <c r="I202" s="72">
        <f>SUM(I203:I207)</f>
        <v>7013.641824288</v>
      </c>
    </row>
    <row r="203" spans="1:9" ht="15.75" customHeight="1">
      <c r="A203" s="13" t="s">
        <v>529</v>
      </c>
      <c r="B203" s="95" t="s">
        <v>13</v>
      </c>
      <c r="C203" s="198" t="s">
        <v>72</v>
      </c>
      <c r="D203" s="196" t="s">
        <v>478</v>
      </c>
      <c r="E203" s="198">
        <f>'MEMORIA CALCULO'!B608</f>
        <v>0.7200000000000002</v>
      </c>
      <c r="F203" s="198" t="s">
        <v>11</v>
      </c>
      <c r="G203" s="16">
        <v>464.19</v>
      </c>
      <c r="H203" s="94">
        <f>I10*G203+G203</f>
        <v>558.606246</v>
      </c>
      <c r="I203" s="194">
        <f>H203*E203</f>
        <v>402.1964971200002</v>
      </c>
    </row>
    <row r="204" spans="1:9" ht="15.75" customHeight="1">
      <c r="A204" s="13" t="s">
        <v>523</v>
      </c>
      <c r="B204" s="61" t="s">
        <v>13</v>
      </c>
      <c r="C204" s="9" t="s">
        <v>73</v>
      </c>
      <c r="D204" s="7" t="s">
        <v>69</v>
      </c>
      <c r="E204" s="198">
        <f>E203</f>
        <v>0.7200000000000002</v>
      </c>
      <c r="F204" s="198" t="s">
        <v>11</v>
      </c>
      <c r="G204" s="16">
        <v>171.74</v>
      </c>
      <c r="H204" s="94">
        <f>I10*G204+G204</f>
        <v>206.671916</v>
      </c>
      <c r="I204" s="194">
        <f>H204*E204</f>
        <v>148.80377952000003</v>
      </c>
    </row>
    <row r="205" spans="1:9" ht="15.75" customHeight="1">
      <c r="A205" s="13" t="s">
        <v>530</v>
      </c>
      <c r="B205" s="95" t="s">
        <v>13</v>
      </c>
      <c r="C205" s="198" t="s">
        <v>74</v>
      </c>
      <c r="D205" s="196" t="s">
        <v>479</v>
      </c>
      <c r="E205" s="198">
        <f>'MEMORIA CALCULO'!B611</f>
        <v>72.00000000000001</v>
      </c>
      <c r="F205" s="198" t="s">
        <v>21</v>
      </c>
      <c r="G205" s="16">
        <v>11.34</v>
      </c>
      <c r="H205" s="94">
        <f>I10*G205+G205</f>
        <v>13.646556</v>
      </c>
      <c r="I205" s="194">
        <f>H205*E205</f>
        <v>982.5520320000002</v>
      </c>
    </row>
    <row r="206" spans="1:9" ht="15.75" customHeight="1">
      <c r="A206" s="13" t="s">
        <v>532</v>
      </c>
      <c r="B206" s="95" t="s">
        <v>13</v>
      </c>
      <c r="C206" s="198" t="s">
        <v>484</v>
      </c>
      <c r="D206" s="196" t="s">
        <v>481</v>
      </c>
      <c r="E206" s="198">
        <f>'MEMORIA CALCULO'!E614</f>
        <v>14.400000000000002</v>
      </c>
      <c r="F206" s="198" t="s">
        <v>16</v>
      </c>
      <c r="G206" s="16">
        <v>191.32</v>
      </c>
      <c r="H206" s="94">
        <f>I10*G206+G206</f>
        <v>230.234488</v>
      </c>
      <c r="I206" s="194">
        <f>H206*E206</f>
        <v>3315.3766272000003</v>
      </c>
    </row>
    <row r="207" spans="1:9" ht="19.5" customHeight="1">
      <c r="A207" s="13" t="s">
        <v>609</v>
      </c>
      <c r="B207" s="95" t="s">
        <v>13</v>
      </c>
      <c r="C207" s="6" t="s">
        <v>520</v>
      </c>
      <c r="D207" s="13" t="s">
        <v>519</v>
      </c>
      <c r="E207" s="198">
        <f>'MEMORIA CALCULO'!H618</f>
        <v>0.984</v>
      </c>
      <c r="F207" s="198" t="s">
        <v>11</v>
      </c>
      <c r="G207" s="16">
        <v>1828.08</v>
      </c>
      <c r="H207" s="94">
        <f>I10*G207+G207</f>
        <v>2199.911472</v>
      </c>
      <c r="I207" s="194">
        <f>H207*E207</f>
        <v>2164.712888448</v>
      </c>
    </row>
    <row r="208" spans="1:9" ht="15.75" customHeight="1">
      <c r="A208" s="163" t="s">
        <v>486</v>
      </c>
      <c r="B208" s="70" t="s">
        <v>22</v>
      </c>
      <c r="C208" s="40"/>
      <c r="D208" s="41"/>
      <c r="E208" s="42"/>
      <c r="F208" s="43"/>
      <c r="G208" s="44"/>
      <c r="H208" s="44"/>
      <c r="I208" s="72">
        <f>I209</f>
        <v>2811.3219472799997</v>
      </c>
    </row>
    <row r="209" spans="1:9" ht="15.75" customHeight="1">
      <c r="A209" s="13" t="s">
        <v>533</v>
      </c>
      <c r="B209" s="95" t="s">
        <v>13</v>
      </c>
      <c r="C209" s="193" t="s">
        <v>546</v>
      </c>
      <c r="D209" t="s">
        <v>545</v>
      </c>
      <c r="E209" s="198">
        <f>'MEMORIA CALCULO'!H625</f>
        <v>23.159999999999997</v>
      </c>
      <c r="F209" s="198" t="s">
        <v>16</v>
      </c>
      <c r="G209" s="16">
        <v>100.87</v>
      </c>
      <c r="H209" s="94">
        <f>I10*G209+G209</f>
        <v>121.386958</v>
      </c>
      <c r="I209" s="194">
        <f>H209*E209</f>
        <v>2811.3219472799997</v>
      </c>
    </row>
    <row r="210" spans="1:9" ht="15.75" customHeight="1">
      <c r="A210" s="163" t="s">
        <v>487</v>
      </c>
      <c r="B210" s="70" t="s">
        <v>488</v>
      </c>
      <c r="C210" s="40"/>
      <c r="D210" s="41"/>
      <c r="E210" s="42"/>
      <c r="F210" s="43"/>
      <c r="G210" s="44"/>
      <c r="H210" s="44"/>
      <c r="I210" s="72">
        <f>I211+I212+I213</f>
        <v>4298.85190768</v>
      </c>
    </row>
    <row r="211" spans="1:9" ht="15.75" customHeight="1">
      <c r="A211" s="13" t="s">
        <v>542</v>
      </c>
      <c r="B211" s="208" t="s">
        <v>13</v>
      </c>
      <c r="C211" s="9" t="s">
        <v>537</v>
      </c>
      <c r="D211" s="7" t="s">
        <v>536</v>
      </c>
      <c r="E211" s="210">
        <f>1.2*0.6*2</f>
        <v>1.44</v>
      </c>
      <c r="F211" s="198" t="s">
        <v>16</v>
      </c>
      <c r="G211" s="16">
        <v>1188.67</v>
      </c>
      <c r="H211" s="94">
        <f>I10*G211+G211</f>
        <v>1430.445478</v>
      </c>
      <c r="I211" s="194">
        <f>H211*E211</f>
        <v>2059.8414883200003</v>
      </c>
    </row>
    <row r="212" spans="1:37" ht="46.5" customHeight="1">
      <c r="A212" s="126" t="s">
        <v>544</v>
      </c>
      <c r="B212" s="209" t="s">
        <v>13</v>
      </c>
      <c r="C212" s="11" t="s">
        <v>539</v>
      </c>
      <c r="D212" s="12" t="s">
        <v>538</v>
      </c>
      <c r="E212" s="211">
        <v>2</v>
      </c>
      <c r="F212" s="206" t="s">
        <v>314</v>
      </c>
      <c r="G212" s="128">
        <v>809.93</v>
      </c>
      <c r="H212" s="207">
        <f>I10*G212+G212</f>
        <v>974.669762</v>
      </c>
      <c r="I212" s="94">
        <f>H212*E212</f>
        <v>1949.339524</v>
      </c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</row>
    <row r="213" spans="1:37" s="7" customFormat="1" ht="18" customHeight="1">
      <c r="A213" s="13" t="s">
        <v>531</v>
      </c>
      <c r="B213" s="208" t="s">
        <v>13</v>
      </c>
      <c r="C213" s="9" t="s">
        <v>541</v>
      </c>
      <c r="D213" s="7" t="s">
        <v>540</v>
      </c>
      <c r="E213" s="210">
        <f>E211</f>
        <v>1.44</v>
      </c>
      <c r="F213" s="198" t="s">
        <v>16</v>
      </c>
      <c r="G213" s="16">
        <v>167.16</v>
      </c>
      <c r="H213" s="94">
        <f>I10*G213+G213</f>
        <v>201.160344</v>
      </c>
      <c r="I213" s="94">
        <f>H213*E213</f>
        <v>289.67089536</v>
      </c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</row>
    <row r="214" spans="1:9" ht="15.75" customHeight="1">
      <c r="A214" s="163" t="s">
        <v>489</v>
      </c>
      <c r="B214" s="70" t="s">
        <v>578</v>
      </c>
      <c r="C214" s="40"/>
      <c r="D214" s="41"/>
      <c r="E214" s="42"/>
      <c r="F214" s="43"/>
      <c r="G214" s="44"/>
      <c r="H214" s="44"/>
      <c r="I214" s="72">
        <f>SUM(I215:I218)</f>
        <v>2248.4328367820003</v>
      </c>
    </row>
    <row r="215" spans="1:9" ht="15.75" customHeight="1">
      <c r="A215" s="13" t="s">
        <v>491</v>
      </c>
      <c r="B215" s="95" t="s">
        <v>13</v>
      </c>
      <c r="C215" s="198" t="s">
        <v>147</v>
      </c>
      <c r="D215" s="196" t="s">
        <v>145</v>
      </c>
      <c r="E215" s="198">
        <f>'MEMORIA CALCULO'!F632</f>
        <v>43.47</v>
      </c>
      <c r="F215" s="198" t="s">
        <v>16</v>
      </c>
      <c r="G215" s="16">
        <v>6.96</v>
      </c>
      <c r="H215" s="94">
        <f>I10*G215+G215</f>
        <v>8.375664</v>
      </c>
      <c r="I215" s="194">
        <f>H215*E215</f>
        <v>364.09011408000003</v>
      </c>
    </row>
    <row r="216" spans="1:9" ht="15.75" customHeight="1">
      <c r="A216" s="13" t="s">
        <v>494</v>
      </c>
      <c r="B216" s="95" t="s">
        <v>13</v>
      </c>
      <c r="C216" s="198" t="s">
        <v>493</v>
      </c>
      <c r="D216" s="196" t="s">
        <v>492</v>
      </c>
      <c r="E216" s="198">
        <f>'MEMORIA CALCULO'!F637</f>
        <v>43.47</v>
      </c>
      <c r="F216" s="198" t="s">
        <v>16</v>
      </c>
      <c r="G216" s="16">
        <v>22.449</v>
      </c>
      <c r="H216" s="94">
        <f>I10*G216+G216</f>
        <v>27.015126600000002</v>
      </c>
      <c r="I216" s="194">
        <f>H216*E216</f>
        <v>1174.347553302</v>
      </c>
    </row>
    <row r="217" spans="1:9" ht="15.75" customHeight="1">
      <c r="A217" s="13" t="s">
        <v>579</v>
      </c>
      <c r="B217" s="95" t="s">
        <v>13</v>
      </c>
      <c r="C217" s="198" t="s">
        <v>148</v>
      </c>
      <c r="D217" s="196" t="s">
        <v>146</v>
      </c>
      <c r="E217" s="215">
        <f>'MEMORIA CALCULO'!H643</f>
        <v>5.960000000000001</v>
      </c>
      <c r="F217" s="198" t="s">
        <v>16</v>
      </c>
      <c r="G217" s="16">
        <v>13.18</v>
      </c>
      <c r="H217" s="94">
        <f>I10*G217+G217</f>
        <v>15.860812</v>
      </c>
      <c r="I217" s="194">
        <f>H217*E217</f>
        <v>94.53043952000002</v>
      </c>
    </row>
    <row r="218" spans="1:9" ht="29.25" customHeight="1">
      <c r="A218" s="13" t="s">
        <v>580</v>
      </c>
      <c r="B218" s="95" t="s">
        <v>13</v>
      </c>
      <c r="C218" s="198" t="str">
        <f>'[1]desonerado-181'!$A$1003</f>
        <v>18.06.102</v>
      </c>
      <c r="D218" s="196" t="str">
        <f>'[1]desonerado-181'!$B$1003</f>
        <v>Placa cerâmica esmaltada PEI-5 para área interna, grupo de absorção BIIb, resistência química B, assentado com argamassa colante industrializada</v>
      </c>
      <c r="E218" s="198">
        <f>'MEMORIA CALCULO'!L647</f>
        <v>11.02</v>
      </c>
      <c r="F218" s="198" t="s">
        <v>16</v>
      </c>
      <c r="G218" s="16">
        <v>46.41</v>
      </c>
      <c r="H218" s="94">
        <f>I10*G218+G218</f>
        <v>55.849793999999996</v>
      </c>
      <c r="I218" s="194">
        <f>H218*E218</f>
        <v>615.4647298799999</v>
      </c>
    </row>
    <row r="219" spans="1:9" ht="19.5" customHeight="1">
      <c r="A219" s="163" t="s">
        <v>495</v>
      </c>
      <c r="B219" s="70" t="s">
        <v>24</v>
      </c>
      <c r="C219" s="40"/>
      <c r="D219" s="41"/>
      <c r="E219" s="42"/>
      <c r="F219" s="43"/>
      <c r="G219" s="44"/>
      <c r="H219" s="44"/>
      <c r="I219" s="72">
        <f>SUM(I220:I221)</f>
        <v>1538.05013648</v>
      </c>
    </row>
    <row r="220" spans="1:9" ht="18" customHeight="1">
      <c r="A220" s="13" t="s">
        <v>543</v>
      </c>
      <c r="B220" s="95" t="s">
        <v>13</v>
      </c>
      <c r="C220" s="198" t="str">
        <f>'[1]desonerado-181'!$A$935</f>
        <v>17.01.040</v>
      </c>
      <c r="D220" s="196" t="str">
        <f>'[1]desonerado-181'!$B$935</f>
        <v>Lastro de concreto impermeabilizado</v>
      </c>
      <c r="E220" s="198">
        <f>'MEMORIA CALCULO'!F651</f>
        <v>1.36</v>
      </c>
      <c r="F220" s="198" t="s">
        <v>11</v>
      </c>
      <c r="G220" s="16">
        <v>707.72</v>
      </c>
      <c r="H220" s="94">
        <f>I10*G220+G220</f>
        <v>851.670248</v>
      </c>
      <c r="I220" s="194">
        <f>E220*H220</f>
        <v>1158.27153728</v>
      </c>
    </row>
    <row r="221" spans="1:9" ht="48.75" customHeight="1">
      <c r="A221" s="13" t="s">
        <v>563</v>
      </c>
      <c r="B221" s="95" t="s">
        <v>13</v>
      </c>
      <c r="C221" s="11" t="s">
        <v>616</v>
      </c>
      <c r="D221" s="1" t="s">
        <v>615</v>
      </c>
      <c r="E221" s="198">
        <f>'MEMORIA CALCULO'!F654</f>
        <v>6.8</v>
      </c>
      <c r="F221" s="198" t="s">
        <v>16</v>
      </c>
      <c r="G221" s="16">
        <v>46.41</v>
      </c>
      <c r="H221" s="94">
        <f>I10*G221+G221</f>
        <v>55.849793999999996</v>
      </c>
      <c r="I221" s="194">
        <f>E221*H221</f>
        <v>379.7785992</v>
      </c>
    </row>
    <row r="222" spans="1:9" ht="15.75" customHeight="1">
      <c r="A222" s="163" t="s">
        <v>496</v>
      </c>
      <c r="B222" s="70" t="s">
        <v>34</v>
      </c>
      <c r="C222" s="40"/>
      <c r="D222" s="41"/>
      <c r="E222" s="42"/>
      <c r="F222" s="43"/>
      <c r="G222" s="44"/>
      <c r="H222" s="44"/>
      <c r="I222" s="72">
        <f>SUM(I223:I226)</f>
        <v>1339.34232168</v>
      </c>
    </row>
    <row r="223" spans="1:9" ht="15.75" customHeight="1">
      <c r="A223" s="13" t="s">
        <v>559</v>
      </c>
      <c r="B223" s="95" t="s">
        <v>13</v>
      </c>
      <c r="C223" s="198" t="s">
        <v>497</v>
      </c>
      <c r="D223" s="195" t="s">
        <v>555</v>
      </c>
      <c r="E223" s="216">
        <f>E217</f>
        <v>5.960000000000001</v>
      </c>
      <c r="F223" s="198" t="s">
        <v>16</v>
      </c>
      <c r="G223" s="16">
        <v>30.96</v>
      </c>
      <c r="H223" s="94">
        <f>I10*G223+G223</f>
        <v>37.257264</v>
      </c>
      <c r="I223" s="94">
        <f>H223*E223</f>
        <v>222.05329344000003</v>
      </c>
    </row>
    <row r="224" spans="1:9" ht="15.75" customHeight="1">
      <c r="A224" s="13" t="s">
        <v>560</v>
      </c>
      <c r="B224" s="95" t="s">
        <v>13</v>
      </c>
      <c r="C224" s="198" t="s">
        <v>497</v>
      </c>
      <c r="D224" s="195" t="s">
        <v>556</v>
      </c>
      <c r="E224" s="216">
        <f>E209</f>
        <v>23.159999999999997</v>
      </c>
      <c r="F224" s="198" t="s">
        <v>16</v>
      </c>
      <c r="G224" s="16">
        <v>30.96</v>
      </c>
      <c r="H224" s="94">
        <f>I10*G224+G224</f>
        <v>37.257264</v>
      </c>
      <c r="I224" s="94">
        <f>H224*E224</f>
        <v>862.8782342399999</v>
      </c>
    </row>
    <row r="225" spans="1:9" ht="15.75" customHeight="1">
      <c r="A225" s="13" t="s">
        <v>561</v>
      </c>
      <c r="B225" s="95" t="s">
        <v>13</v>
      </c>
      <c r="C225" s="9" t="s">
        <v>553</v>
      </c>
      <c r="D225" t="s">
        <v>552</v>
      </c>
      <c r="E225" s="15">
        <f>1.2*0.6*2*2</f>
        <v>2.88</v>
      </c>
      <c r="F225" s="11" t="s">
        <v>16</v>
      </c>
      <c r="G225" s="16">
        <v>47.13</v>
      </c>
      <c r="H225" s="94">
        <f>I10*G225+G225</f>
        <v>56.716242</v>
      </c>
      <c r="I225" s="94">
        <f>H225*E225</f>
        <v>163.34277696</v>
      </c>
    </row>
    <row r="226" spans="1:9" ht="32.25" customHeight="1">
      <c r="A226" s="13" t="s">
        <v>562</v>
      </c>
      <c r="B226" s="11" t="s">
        <v>25</v>
      </c>
      <c r="C226" s="11">
        <v>102209</v>
      </c>
      <c r="D226" s="14" t="s">
        <v>554</v>
      </c>
      <c r="E226" s="115">
        <f>0.9*2.1*2*2</f>
        <v>7.5600000000000005</v>
      </c>
      <c r="F226" s="11" t="s">
        <v>16</v>
      </c>
      <c r="G226" s="16">
        <v>10.01</v>
      </c>
      <c r="H226" s="16">
        <f>I10*G226+G226</f>
        <v>12.046033999999999</v>
      </c>
      <c r="I226" s="16">
        <f>E226*H226</f>
        <v>91.06801704</v>
      </c>
    </row>
    <row r="227" spans="1:9" ht="15.75" customHeight="1">
      <c r="A227" s="163" t="s">
        <v>498</v>
      </c>
      <c r="B227" s="70" t="s">
        <v>36</v>
      </c>
      <c r="C227" s="40"/>
      <c r="D227" s="41"/>
      <c r="E227" s="42"/>
      <c r="F227" s="43"/>
      <c r="G227" s="44"/>
      <c r="H227" s="44"/>
      <c r="I227" s="72">
        <f>SUM(I228:I240)</f>
        <v>14891.377027999997</v>
      </c>
    </row>
    <row r="228" spans="1:9" ht="30.75" customHeight="1">
      <c r="A228" s="59" t="s">
        <v>571</v>
      </c>
      <c r="B228" s="199" t="s">
        <v>13</v>
      </c>
      <c r="C228" s="198" t="s">
        <v>502</v>
      </c>
      <c r="D228" s="12" t="s">
        <v>500</v>
      </c>
      <c r="E228" s="8">
        <v>4</v>
      </c>
      <c r="F228" s="8" t="s">
        <v>314</v>
      </c>
      <c r="G228" s="10">
        <v>160.53</v>
      </c>
      <c r="H228" s="10">
        <f>I10*G228+G228</f>
        <v>193.181802</v>
      </c>
      <c r="I228" s="200">
        <f>H228*E228</f>
        <v>772.727208</v>
      </c>
    </row>
    <row r="229" spans="1:9" ht="30.75" customHeight="1">
      <c r="A229" s="59" t="s">
        <v>572</v>
      </c>
      <c r="B229" s="199" t="s">
        <v>13</v>
      </c>
      <c r="C229" s="198" t="s">
        <v>503</v>
      </c>
      <c r="D229" s="12" t="s">
        <v>501</v>
      </c>
      <c r="E229" s="8">
        <v>4</v>
      </c>
      <c r="F229" s="8" t="s">
        <v>314</v>
      </c>
      <c r="G229" s="10">
        <v>179.96</v>
      </c>
      <c r="H229" s="10">
        <f>I10*G229+G229</f>
        <v>216.56386400000002</v>
      </c>
      <c r="I229" s="200">
        <f aca="true" t="shared" si="17" ref="I229:I235">H229*E229</f>
        <v>866.2554560000001</v>
      </c>
    </row>
    <row r="230" spans="1:9" ht="33" customHeight="1">
      <c r="A230" s="59" t="s">
        <v>573</v>
      </c>
      <c r="B230" s="199" t="s">
        <v>13</v>
      </c>
      <c r="C230" s="198" t="s">
        <v>504</v>
      </c>
      <c r="D230" s="12" t="s">
        <v>557</v>
      </c>
      <c r="E230" s="198">
        <v>2</v>
      </c>
      <c r="F230" s="198" t="s">
        <v>314</v>
      </c>
      <c r="G230" s="10">
        <v>1692.07</v>
      </c>
      <c r="H230" s="10">
        <f>I10*G230+G230</f>
        <v>2036.237038</v>
      </c>
      <c r="I230" s="200">
        <f t="shared" si="17"/>
        <v>4072.474076</v>
      </c>
    </row>
    <row r="231" spans="1:9" ht="31.5" customHeight="1">
      <c r="A231" s="59" t="s">
        <v>574</v>
      </c>
      <c r="B231" s="199" t="s">
        <v>13</v>
      </c>
      <c r="C231" s="198" t="s">
        <v>505</v>
      </c>
      <c r="D231" s="12" t="s">
        <v>558</v>
      </c>
      <c r="E231" s="198">
        <v>2</v>
      </c>
      <c r="F231" s="198" t="s">
        <v>314</v>
      </c>
      <c r="G231" s="10">
        <v>1225.29</v>
      </c>
      <c r="H231" s="10">
        <f>I10*G231+G231</f>
        <v>1474.513986</v>
      </c>
      <c r="I231" s="200">
        <f t="shared" si="17"/>
        <v>2949.027972</v>
      </c>
    </row>
    <row r="232" spans="1:9" ht="33" customHeight="1">
      <c r="A232" s="59" t="s">
        <v>575</v>
      </c>
      <c r="B232" s="199" t="s">
        <v>13</v>
      </c>
      <c r="C232" s="11" t="s">
        <v>587</v>
      </c>
      <c r="D232" s="12" t="s">
        <v>586</v>
      </c>
      <c r="E232" s="198">
        <v>2</v>
      </c>
      <c r="F232" s="9" t="s">
        <v>314</v>
      </c>
      <c r="G232" s="10">
        <v>55.41</v>
      </c>
      <c r="H232" s="10">
        <f>I10*G232+G232</f>
        <v>66.68039399999999</v>
      </c>
      <c r="I232" s="200">
        <f t="shared" si="17"/>
        <v>133.36078799999999</v>
      </c>
    </row>
    <row r="233" spans="1:9" ht="15.75" customHeight="1">
      <c r="A233" s="59" t="s">
        <v>576</v>
      </c>
      <c r="B233" s="199" t="s">
        <v>13</v>
      </c>
      <c r="C233" s="193" t="s">
        <v>589</v>
      </c>
      <c r="D233" s="7" t="s">
        <v>588</v>
      </c>
      <c r="E233" s="198">
        <v>2</v>
      </c>
      <c r="F233" s="9" t="s">
        <v>314</v>
      </c>
      <c r="G233" s="10">
        <v>111.05</v>
      </c>
      <c r="H233" s="10">
        <f>I10*G233+G233</f>
        <v>133.63756999999998</v>
      </c>
      <c r="I233" s="200">
        <f t="shared" si="17"/>
        <v>267.27513999999996</v>
      </c>
    </row>
    <row r="234" spans="1:9" ht="15.75" customHeight="1">
      <c r="A234" s="59" t="s">
        <v>577</v>
      </c>
      <c r="B234" s="199" t="s">
        <v>13</v>
      </c>
      <c r="C234" s="198" t="s">
        <v>591</v>
      </c>
      <c r="D234" t="s">
        <v>590</v>
      </c>
      <c r="E234" s="198">
        <v>2</v>
      </c>
      <c r="F234" s="9" t="s">
        <v>314</v>
      </c>
      <c r="G234" s="10">
        <v>80.43</v>
      </c>
      <c r="H234" s="10">
        <f>I10*G234+G234</f>
        <v>96.78946200000001</v>
      </c>
      <c r="I234" s="200">
        <f t="shared" si="17"/>
        <v>193.57892400000003</v>
      </c>
    </row>
    <row r="235" spans="1:9" ht="32.25" customHeight="1">
      <c r="A235" s="59" t="s">
        <v>602</v>
      </c>
      <c r="B235" s="199" t="s">
        <v>13</v>
      </c>
      <c r="C235" s="6" t="s">
        <v>593</v>
      </c>
      <c r="D235" s="14" t="s">
        <v>592</v>
      </c>
      <c r="E235" s="198">
        <v>12</v>
      </c>
      <c r="F235" s="11" t="s">
        <v>15</v>
      </c>
      <c r="G235" s="16">
        <v>52.15</v>
      </c>
      <c r="H235" s="16">
        <f>I10*G235+G235</f>
        <v>62.75731</v>
      </c>
      <c r="I235" s="218">
        <f t="shared" si="17"/>
        <v>753.08772</v>
      </c>
    </row>
    <row r="236" spans="1:9" ht="29.25" customHeight="1">
      <c r="A236" s="59" t="s">
        <v>603</v>
      </c>
      <c r="B236" s="199" t="s">
        <v>13</v>
      </c>
      <c r="C236" s="11" t="s">
        <v>595</v>
      </c>
      <c r="D236" s="12" t="s">
        <v>594</v>
      </c>
      <c r="E236" s="198">
        <v>12</v>
      </c>
      <c r="F236" s="9" t="s">
        <v>15</v>
      </c>
      <c r="G236" s="10">
        <v>31.22</v>
      </c>
      <c r="H236" s="10">
        <f>I10*G236+G236</f>
        <v>37.570147999999996</v>
      </c>
      <c r="I236" s="200">
        <f>H236*E236</f>
        <v>450.841776</v>
      </c>
    </row>
    <row r="237" spans="1:9" ht="30.75" customHeight="1">
      <c r="A237" s="59" t="s">
        <v>604</v>
      </c>
      <c r="B237" s="199" t="s">
        <v>13</v>
      </c>
      <c r="C237" s="11" t="s">
        <v>597</v>
      </c>
      <c r="D237" s="12" t="s">
        <v>596</v>
      </c>
      <c r="E237" s="198">
        <v>6</v>
      </c>
      <c r="F237" s="9" t="s">
        <v>15</v>
      </c>
      <c r="G237" s="10">
        <v>45.64</v>
      </c>
      <c r="H237" s="10">
        <f>I10*G237+G237</f>
        <v>54.923176</v>
      </c>
      <c r="I237" s="200">
        <f>H237*E237</f>
        <v>329.53905599999996</v>
      </c>
    </row>
    <row r="238" spans="1:9" ht="30.75" customHeight="1">
      <c r="A238" s="59" t="s">
        <v>605</v>
      </c>
      <c r="B238" s="199" t="s">
        <v>13</v>
      </c>
      <c r="C238" s="11" t="s">
        <v>599</v>
      </c>
      <c r="D238" s="12" t="s">
        <v>598</v>
      </c>
      <c r="E238" s="198">
        <v>30</v>
      </c>
      <c r="F238" s="9" t="s">
        <v>15</v>
      </c>
      <c r="G238" s="10">
        <v>78.91</v>
      </c>
      <c r="H238" s="10">
        <f>I10*G238+G238</f>
        <v>94.96029399999999</v>
      </c>
      <c r="I238" s="200">
        <f>H238*E238</f>
        <v>2848.8088199999997</v>
      </c>
    </row>
    <row r="239" spans="1:9" ht="15" customHeight="1">
      <c r="A239" s="220" t="s">
        <v>606</v>
      </c>
      <c r="B239" s="221" t="s">
        <v>13</v>
      </c>
      <c r="C239" s="61" t="s">
        <v>601</v>
      </c>
      <c r="D239" t="s">
        <v>600</v>
      </c>
      <c r="E239" s="206">
        <v>2</v>
      </c>
      <c r="F239" s="222" t="s">
        <v>314</v>
      </c>
      <c r="G239" s="76">
        <v>29.66</v>
      </c>
      <c r="H239" s="76">
        <f>I10*G239+G239</f>
        <v>35.692844</v>
      </c>
      <c r="I239" s="223">
        <f>H239*E239</f>
        <v>71.385688</v>
      </c>
    </row>
    <row r="240" spans="1:9" ht="15" customHeight="1">
      <c r="A240" s="59" t="s">
        <v>607</v>
      </c>
      <c r="B240" s="199" t="s">
        <v>13</v>
      </c>
      <c r="C240" s="9" t="s">
        <v>618</v>
      </c>
      <c r="D240" s="7" t="s">
        <v>617</v>
      </c>
      <c r="E240" s="198">
        <v>2</v>
      </c>
      <c r="F240" s="9" t="s">
        <v>314</v>
      </c>
      <c r="G240" s="10">
        <v>491.53</v>
      </c>
      <c r="H240" s="10">
        <f>I10*G240+G240</f>
        <v>591.507202</v>
      </c>
      <c r="I240" s="200">
        <f>H240*E240</f>
        <v>1183.014404</v>
      </c>
    </row>
    <row r="241" spans="1:9" ht="15" customHeight="1">
      <c r="A241" s="163" t="s">
        <v>506</v>
      </c>
      <c r="B241" s="70" t="s">
        <v>38</v>
      </c>
      <c r="C241" s="40"/>
      <c r="D241" s="41"/>
      <c r="E241" s="42"/>
      <c r="F241" s="43"/>
      <c r="G241" s="44"/>
      <c r="H241" s="44"/>
      <c r="I241" s="72">
        <f>SUM(I242:I247)</f>
        <v>962.575592</v>
      </c>
    </row>
    <row r="242" spans="1:9" ht="15.75" customHeight="1">
      <c r="A242" s="59" t="s">
        <v>570</v>
      </c>
      <c r="B242" s="199" t="s">
        <v>13</v>
      </c>
      <c r="C242" s="198" t="str">
        <f>'[1]desonerado-181'!$A$2469</f>
        <v>40.05.020</v>
      </c>
      <c r="D242" s="195" t="str">
        <f>'[1]desonerado-181'!$B$2469</f>
        <v>Interruptor com 1 tecla simples e placa</v>
      </c>
      <c r="E242" s="198">
        <v>2</v>
      </c>
      <c r="F242" s="198" t="s">
        <v>335</v>
      </c>
      <c r="G242" s="10">
        <v>25.79</v>
      </c>
      <c r="H242" s="10">
        <f>I10*G242+G242</f>
        <v>31.035686</v>
      </c>
      <c r="I242" s="200">
        <f>H242*E242</f>
        <v>62.071372</v>
      </c>
    </row>
    <row r="243" spans="1:9" ht="15.75" customHeight="1">
      <c r="A243" s="59" t="s">
        <v>581</v>
      </c>
      <c r="B243" s="199" t="s">
        <v>13</v>
      </c>
      <c r="C243" s="198" t="s">
        <v>509</v>
      </c>
      <c r="D243" s="195" t="s">
        <v>507</v>
      </c>
      <c r="E243" s="198">
        <v>4</v>
      </c>
      <c r="F243" s="198" t="s">
        <v>314</v>
      </c>
      <c r="G243" s="10">
        <v>24.64</v>
      </c>
      <c r="H243" s="10">
        <f>I10*G243+G243</f>
        <v>29.651776</v>
      </c>
      <c r="I243" s="200">
        <f aca="true" t="shared" si="18" ref="I243:I247">H243*E243</f>
        <v>118.607104</v>
      </c>
    </row>
    <row r="244" spans="1:9" ht="30" customHeight="1">
      <c r="A244" s="59" t="s">
        <v>582</v>
      </c>
      <c r="B244" s="199" t="s">
        <v>13</v>
      </c>
      <c r="C244" s="11" t="s">
        <v>565</v>
      </c>
      <c r="D244" s="217" t="s">
        <v>564</v>
      </c>
      <c r="E244" s="198">
        <v>2</v>
      </c>
      <c r="F244" s="198" t="s">
        <v>314</v>
      </c>
      <c r="G244" s="16">
        <v>66.97</v>
      </c>
      <c r="H244" s="16">
        <f>I10*G244+G244</f>
        <v>80.591698</v>
      </c>
      <c r="I244" s="218">
        <f>H244*E244</f>
        <v>161.183396</v>
      </c>
    </row>
    <row r="245" spans="1:9" ht="15.75" customHeight="1">
      <c r="A245" s="59" t="s">
        <v>583</v>
      </c>
      <c r="B245" s="199" t="s">
        <v>13</v>
      </c>
      <c r="C245" s="198" t="str">
        <f>'[1]desonerado-181'!$A$2282</f>
        <v>39.02.010</v>
      </c>
      <c r="D245" s="195" t="str">
        <f>'[1]desonerado-181'!$B$2282</f>
        <v>Cabo de cobre de 1,5 mm², isolamento 750 V - isolação em PVC 70°C</v>
      </c>
      <c r="E245" s="198">
        <v>20</v>
      </c>
      <c r="F245" s="198" t="s">
        <v>15</v>
      </c>
      <c r="G245" s="10">
        <v>3.49</v>
      </c>
      <c r="H245" s="10">
        <f>I10*G245+G245</f>
        <v>4.199866</v>
      </c>
      <c r="I245" s="200">
        <f t="shared" si="18"/>
        <v>83.99732</v>
      </c>
    </row>
    <row r="246" spans="1:9" ht="15.75" customHeight="1">
      <c r="A246" s="59" t="s">
        <v>584</v>
      </c>
      <c r="B246" s="199" t="s">
        <v>13</v>
      </c>
      <c r="C246" s="198" t="s">
        <v>510</v>
      </c>
      <c r="D246" s="195" t="s">
        <v>508</v>
      </c>
      <c r="E246" s="198">
        <v>20</v>
      </c>
      <c r="F246" s="198" t="s">
        <v>15</v>
      </c>
      <c r="G246" s="10">
        <v>13.36</v>
      </c>
      <c r="H246" s="10">
        <f>I10*G246+G246</f>
        <v>16.077424</v>
      </c>
      <c r="I246" s="200">
        <f t="shared" si="18"/>
        <v>321.54848000000004</v>
      </c>
    </row>
    <row r="247" spans="1:9" ht="15.75" customHeight="1">
      <c r="A247" s="59" t="s">
        <v>585</v>
      </c>
      <c r="B247" s="199" t="s">
        <v>13</v>
      </c>
      <c r="C247" s="198" t="str">
        <f>'[1]desonerado-181'!$A$2221</f>
        <v>38.19.020</v>
      </c>
      <c r="D247" s="195" t="str">
        <f>'[1]desonerado-181'!$B$2221</f>
        <v>Eletroduto de PVC corrugado flexível leve, diâmetro externo de 20 mm</v>
      </c>
      <c r="E247" s="198">
        <v>10</v>
      </c>
      <c r="F247" s="198" t="s">
        <v>15</v>
      </c>
      <c r="G247" s="10">
        <v>17.88</v>
      </c>
      <c r="H247" s="10">
        <f>I10*G247+G247</f>
        <v>21.516792</v>
      </c>
      <c r="I247" s="200">
        <f t="shared" si="18"/>
        <v>215.16791999999998</v>
      </c>
    </row>
    <row r="248" spans="1:9" ht="15.75" customHeight="1">
      <c r="A248" s="163" t="s">
        <v>511</v>
      </c>
      <c r="B248" s="70" t="s">
        <v>111</v>
      </c>
      <c r="C248" s="40"/>
      <c r="D248" s="41"/>
      <c r="E248" s="42"/>
      <c r="F248" s="43"/>
      <c r="G248" s="44"/>
      <c r="H248" s="44"/>
      <c r="I248" s="72">
        <f>I249</f>
        <v>389.181292896</v>
      </c>
    </row>
    <row r="249" spans="1:9" ht="45" customHeight="1">
      <c r="A249" s="59" t="s">
        <v>512</v>
      </c>
      <c r="B249" s="29" t="s">
        <v>25</v>
      </c>
      <c r="C249" s="29">
        <v>94991</v>
      </c>
      <c r="D249" s="1" t="s">
        <v>198</v>
      </c>
      <c r="E249" s="28">
        <f>4.1*2*0.06</f>
        <v>0.49199999999999994</v>
      </c>
      <c r="F249" s="29" t="s">
        <v>11</v>
      </c>
      <c r="G249" s="30">
        <v>657.32</v>
      </c>
      <c r="H249" s="30">
        <f>I10*G249+G249</f>
        <v>791.0188880000001</v>
      </c>
      <c r="I249" s="30">
        <f aca="true" t="shared" si="19" ref="I249">E249*H249</f>
        <v>389.181292896</v>
      </c>
    </row>
    <row r="250" spans="1:9" ht="15.75" customHeight="1">
      <c r="A250" s="163" t="s">
        <v>566</v>
      </c>
      <c r="B250" s="70" t="s">
        <v>31</v>
      </c>
      <c r="C250" s="40"/>
      <c r="D250" s="41"/>
      <c r="E250" s="42"/>
      <c r="F250" s="43"/>
      <c r="G250" s="44"/>
      <c r="H250" s="44"/>
      <c r="I250" s="72">
        <f>I251</f>
        <v>723.796964</v>
      </c>
    </row>
    <row r="251" spans="1:9" ht="15.75" customHeight="1">
      <c r="A251" s="59" t="s">
        <v>569</v>
      </c>
      <c r="B251" s="11" t="s">
        <v>13</v>
      </c>
      <c r="C251" s="9" t="s">
        <v>568</v>
      </c>
      <c r="D251" s="7" t="s">
        <v>567</v>
      </c>
      <c r="E251" s="15">
        <f>1.7*2*2</f>
        <v>6.8</v>
      </c>
      <c r="F251" s="11" t="s">
        <v>16</v>
      </c>
      <c r="G251" s="16">
        <v>88.45</v>
      </c>
      <c r="H251" s="16">
        <f>I10*G251+G251</f>
        <v>106.44073</v>
      </c>
      <c r="I251" s="16">
        <f>H251*E251</f>
        <v>723.796964</v>
      </c>
    </row>
    <row r="252" spans="1:9" ht="30.75" customHeight="1">
      <c r="A252" s="34"/>
      <c r="B252" s="123"/>
      <c r="C252" s="123"/>
      <c r="D252" s="35"/>
      <c r="E252" s="36"/>
      <c r="F252" s="237" t="s">
        <v>42</v>
      </c>
      <c r="G252" s="237"/>
      <c r="H252" s="240"/>
      <c r="I252" s="17">
        <f>I167+I151+I118+I105+I100+I87+I79+I75+I49+I15+I12+I192</f>
        <v>1573446.540030026</v>
      </c>
    </row>
    <row r="254" spans="5:9" ht="15">
      <c r="E254" s="232"/>
      <c r="F254" s="232"/>
      <c r="G254" s="232"/>
      <c r="H254" s="232"/>
      <c r="I254" s="232"/>
    </row>
    <row r="255" spans="5:9" ht="15">
      <c r="E255" s="232" t="s">
        <v>621</v>
      </c>
      <c r="F255" s="232"/>
      <c r="G255" s="232"/>
      <c r="H255" s="232"/>
      <c r="I255" s="232"/>
    </row>
    <row r="256" spans="6:9" ht="15">
      <c r="F256" s="121"/>
      <c r="G256" s="121"/>
      <c r="H256" s="121"/>
      <c r="I256" s="121"/>
    </row>
    <row r="257" spans="5:9" ht="15">
      <c r="E257" s="232"/>
      <c r="F257" s="232"/>
      <c r="G257" s="232"/>
      <c r="H257" s="232"/>
      <c r="I257" s="232"/>
    </row>
    <row r="258" spans="5:9" ht="15">
      <c r="E258" s="232" t="s">
        <v>47</v>
      </c>
      <c r="F258" s="232"/>
      <c r="G258" s="232"/>
      <c r="H258" s="232"/>
      <c r="I258" s="232"/>
    </row>
    <row r="259" spans="5:9" ht="15">
      <c r="E259" s="232" t="s">
        <v>48</v>
      </c>
      <c r="F259" s="232"/>
      <c r="G259" s="232"/>
      <c r="H259" s="232"/>
      <c r="I259" s="232"/>
    </row>
    <row r="260" spans="5:9" ht="15">
      <c r="E260" s="232" t="s">
        <v>49</v>
      </c>
      <c r="F260" s="232"/>
      <c r="G260" s="232"/>
      <c r="H260" s="232"/>
      <c r="I260" s="232"/>
    </row>
    <row r="261" spans="5:9" ht="15">
      <c r="E261" s="232" t="s">
        <v>50</v>
      </c>
      <c r="F261" s="232"/>
      <c r="G261" s="232"/>
      <c r="H261" s="232"/>
      <c r="I261" s="232"/>
    </row>
  </sheetData>
  <mergeCells count="10">
    <mergeCell ref="E258:I258"/>
    <mergeCell ref="E259:I259"/>
    <mergeCell ref="E260:I260"/>
    <mergeCell ref="E261:I261"/>
    <mergeCell ref="A1:I1"/>
    <mergeCell ref="A2:I2"/>
    <mergeCell ref="F252:H252"/>
    <mergeCell ref="E254:I254"/>
    <mergeCell ref="E255:I255"/>
    <mergeCell ref="E257:I257"/>
  </mergeCells>
  <printOptions/>
  <pageMargins left="0.1968503937007874" right="0.1968503937007874" top="0.7874015748031497" bottom="0.7874015748031497" header="0.31496062992125984" footer="0.31496062992125984"/>
  <pageSetup fitToHeight="4" fitToWidth="1"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4"/>
  <sheetViews>
    <sheetView workbookViewId="0" topLeftCell="A1">
      <selection activeCell="F651" sqref="F651"/>
    </sheetView>
  </sheetViews>
  <sheetFormatPr defaultColWidth="9.140625" defaultRowHeight="15"/>
  <cols>
    <col min="2" max="2" width="9.140625" style="0" customWidth="1"/>
  </cols>
  <sheetData>
    <row r="1" spans="1:16" ht="18.75" customHeight="1">
      <c r="A1" s="152" t="s">
        <v>9</v>
      </c>
      <c r="B1" s="152" t="s">
        <v>10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6" ht="15">
      <c r="A2" t="s">
        <v>130</v>
      </c>
      <c r="B2" s="103" t="s">
        <v>129</v>
      </c>
      <c r="C2" s="104"/>
      <c r="D2" s="104"/>
      <c r="E2" s="104"/>
      <c r="F2" s="104"/>
    </row>
    <row r="3" spans="2:9" ht="15">
      <c r="B3" s="103">
        <v>2</v>
      </c>
      <c r="C3" s="104" t="s">
        <v>133</v>
      </c>
      <c r="D3" s="104" t="s">
        <v>279</v>
      </c>
      <c r="E3" s="104">
        <v>3</v>
      </c>
      <c r="F3" s="104" t="s">
        <v>133</v>
      </c>
      <c r="H3" s="69">
        <f>E3*B3</f>
        <v>6</v>
      </c>
      <c r="I3" s="69" t="s">
        <v>16</v>
      </c>
    </row>
    <row r="4" spans="2:6" ht="15">
      <c r="B4" s="103"/>
      <c r="C4" s="104"/>
      <c r="D4" s="104"/>
      <c r="E4" s="104"/>
      <c r="F4" s="104"/>
    </row>
    <row r="5" spans="2:6" ht="15">
      <c r="B5" s="103"/>
      <c r="C5" s="104"/>
      <c r="D5" s="104"/>
      <c r="E5" s="104"/>
      <c r="F5" s="104"/>
    </row>
    <row r="6" spans="1:6" ht="15">
      <c r="A6" t="s">
        <v>234</v>
      </c>
      <c r="B6" s="103" t="s">
        <v>60</v>
      </c>
      <c r="C6" s="104"/>
      <c r="D6" s="104"/>
      <c r="E6" s="104"/>
      <c r="F6" s="104"/>
    </row>
    <row r="7" spans="2:6" ht="15">
      <c r="B7" s="105">
        <f>1224+1019</f>
        <v>2243</v>
      </c>
      <c r="C7" s="105" t="s">
        <v>132</v>
      </c>
      <c r="D7" s="104" t="s">
        <v>280</v>
      </c>
      <c r="E7" s="104"/>
      <c r="F7" s="104"/>
    </row>
    <row r="8" spans="2:6" ht="15">
      <c r="B8" s="104"/>
      <c r="C8" s="104"/>
      <c r="D8" s="104"/>
      <c r="E8" s="104"/>
      <c r="F8" s="104"/>
    </row>
    <row r="9" spans="2:6" ht="15">
      <c r="B9" s="104"/>
      <c r="C9" s="104"/>
      <c r="D9" s="104"/>
      <c r="E9" s="104"/>
      <c r="F9" s="104"/>
    </row>
    <row r="10" spans="1:16" ht="21" customHeight="1">
      <c r="A10" s="153" t="s">
        <v>17</v>
      </c>
      <c r="B10" s="154" t="s">
        <v>120</v>
      </c>
      <c r="C10" s="155"/>
      <c r="D10" s="155"/>
      <c r="E10" s="155"/>
      <c r="F10" s="155"/>
      <c r="G10" s="153"/>
      <c r="H10" s="153"/>
      <c r="I10" s="153"/>
      <c r="J10" s="153"/>
      <c r="K10" s="153"/>
      <c r="L10" s="153"/>
      <c r="M10" s="153"/>
      <c r="N10" s="153"/>
      <c r="O10" s="153"/>
      <c r="P10" s="153"/>
    </row>
    <row r="11" spans="1:6" ht="15">
      <c r="A11" t="s">
        <v>18</v>
      </c>
      <c r="B11" s="109" t="s">
        <v>58</v>
      </c>
      <c r="C11" s="104"/>
      <c r="D11" s="104"/>
      <c r="E11" s="104"/>
      <c r="F11" s="104"/>
    </row>
    <row r="12" spans="1:6" ht="15">
      <c r="A12" t="s">
        <v>19</v>
      </c>
      <c r="B12" s="109" t="s">
        <v>140</v>
      </c>
      <c r="C12" s="104"/>
      <c r="D12" s="104"/>
      <c r="E12" s="104"/>
      <c r="F12" s="104"/>
    </row>
    <row r="13" spans="1:6" ht="15">
      <c r="A13" t="s">
        <v>237</v>
      </c>
      <c r="B13" s="104" t="s">
        <v>61</v>
      </c>
      <c r="C13" s="104"/>
      <c r="D13" s="104"/>
      <c r="E13" s="104"/>
      <c r="F13" s="104"/>
    </row>
    <row r="14" spans="2:8" ht="15">
      <c r="B14" s="104">
        <v>14</v>
      </c>
      <c r="C14" s="104">
        <v>22</v>
      </c>
      <c r="D14" s="104">
        <v>14</v>
      </c>
      <c r="E14" s="106">
        <v>22</v>
      </c>
      <c r="F14" s="104"/>
      <c r="G14" s="69">
        <f>B14+C14+D14+E14</f>
        <v>72</v>
      </c>
      <c r="H14" s="69" t="s">
        <v>133</v>
      </c>
    </row>
    <row r="15" spans="2:6" ht="15">
      <c r="B15" s="104"/>
      <c r="C15" s="104"/>
      <c r="D15" s="104"/>
      <c r="E15" s="104"/>
      <c r="F15" s="104"/>
    </row>
    <row r="16" spans="2:6" ht="15">
      <c r="B16" s="104"/>
      <c r="C16" s="104"/>
      <c r="D16" s="104"/>
      <c r="E16" s="104"/>
      <c r="F16" s="104"/>
    </row>
    <row r="17" spans="1:6" ht="15">
      <c r="A17" t="s">
        <v>238</v>
      </c>
      <c r="B17" s="104" t="s">
        <v>63</v>
      </c>
      <c r="C17" s="104"/>
      <c r="D17" s="104"/>
      <c r="E17" s="104"/>
      <c r="F17" s="104"/>
    </row>
    <row r="18" spans="2:7" ht="15">
      <c r="B18" s="104">
        <v>26</v>
      </c>
      <c r="C18" s="104" t="s">
        <v>136</v>
      </c>
      <c r="D18" s="104"/>
      <c r="E18" s="104"/>
      <c r="F18" s="105">
        <f>B18*B19</f>
        <v>52</v>
      </c>
      <c r="G18" s="69" t="s">
        <v>133</v>
      </c>
    </row>
    <row r="19" spans="2:6" ht="15">
      <c r="B19" s="104">
        <v>2</v>
      </c>
      <c r="C19" s="104" t="s">
        <v>133</v>
      </c>
      <c r="D19" s="104"/>
      <c r="E19" s="104"/>
      <c r="F19" s="104"/>
    </row>
    <row r="20" spans="2:6" ht="15">
      <c r="B20" s="104"/>
      <c r="C20" s="104"/>
      <c r="D20" s="104"/>
      <c r="E20" s="104"/>
      <c r="F20" s="104"/>
    </row>
    <row r="21" spans="1:6" ht="15">
      <c r="A21" t="s">
        <v>239</v>
      </c>
      <c r="B21" s="103" t="s">
        <v>65</v>
      </c>
      <c r="C21" s="104"/>
      <c r="D21" s="104"/>
      <c r="E21" s="104"/>
      <c r="F21" s="104"/>
    </row>
    <row r="22" spans="2:6" ht="15">
      <c r="B22" s="104">
        <f>G14</f>
        <v>72</v>
      </c>
      <c r="C22" s="104">
        <v>0.2</v>
      </c>
      <c r="D22" s="104">
        <v>0.3</v>
      </c>
      <c r="E22" s="105">
        <f>B22*C22*D22</f>
        <v>4.32</v>
      </c>
      <c r="F22" s="105" t="s">
        <v>134</v>
      </c>
    </row>
    <row r="23" spans="2:6" ht="15">
      <c r="B23" s="104"/>
      <c r="C23" s="104"/>
      <c r="D23" s="104"/>
      <c r="E23" s="106"/>
      <c r="F23" s="106"/>
    </row>
    <row r="24" spans="2:6" ht="15">
      <c r="B24" s="104"/>
      <c r="C24" s="104"/>
      <c r="D24" s="104"/>
      <c r="E24" s="106"/>
      <c r="F24" s="106"/>
    </row>
    <row r="25" spans="1:6" ht="15">
      <c r="A25" t="s">
        <v>240</v>
      </c>
      <c r="B25" s="104" t="s">
        <v>135</v>
      </c>
      <c r="C25" s="104"/>
      <c r="D25" s="104"/>
      <c r="E25" s="106"/>
      <c r="F25" s="106"/>
    </row>
    <row r="26" spans="2:6" ht="15">
      <c r="B26" s="104">
        <f>G14</f>
        <v>72</v>
      </c>
      <c r="C26" s="104">
        <v>0.2</v>
      </c>
      <c r="D26" s="104"/>
      <c r="E26" s="105">
        <f>C26*B26</f>
        <v>14.4</v>
      </c>
      <c r="F26" s="105" t="s">
        <v>132</v>
      </c>
    </row>
    <row r="27" spans="2:6" ht="15">
      <c r="B27" s="104"/>
      <c r="C27" s="104"/>
      <c r="D27" s="104"/>
      <c r="E27" s="106"/>
      <c r="F27" s="106"/>
    </row>
    <row r="28" spans="2:6" ht="15">
      <c r="B28" s="104"/>
      <c r="C28" s="104"/>
      <c r="D28" s="104"/>
      <c r="E28" s="106"/>
      <c r="F28" s="106"/>
    </row>
    <row r="29" spans="1:6" ht="15">
      <c r="A29" t="s">
        <v>241</v>
      </c>
      <c r="B29" t="s">
        <v>137</v>
      </c>
      <c r="C29" s="104"/>
      <c r="D29" s="104"/>
      <c r="E29" s="106"/>
      <c r="F29" s="106"/>
    </row>
    <row r="30" spans="2:7" ht="15">
      <c r="B30" s="104">
        <f>G14</f>
        <v>72</v>
      </c>
      <c r="C30" s="104">
        <f>C26</f>
        <v>0.2</v>
      </c>
      <c r="D30" s="104">
        <v>0.05</v>
      </c>
      <c r="E30" s="104"/>
      <c r="F30" s="105">
        <f>B30*C30*D30</f>
        <v>0.7200000000000001</v>
      </c>
      <c r="G30" s="69" t="s">
        <v>134</v>
      </c>
    </row>
    <row r="31" spans="2:6" ht="15">
      <c r="B31" s="104"/>
      <c r="C31" s="104"/>
      <c r="D31" s="104"/>
      <c r="E31" s="104"/>
      <c r="F31" s="104"/>
    </row>
    <row r="32" spans="2:6" ht="15">
      <c r="B32" s="104"/>
      <c r="C32" s="104"/>
      <c r="D32" s="104"/>
      <c r="E32" s="104"/>
      <c r="F32" s="104"/>
    </row>
    <row r="33" spans="1:6" ht="15">
      <c r="A33" t="s">
        <v>242</v>
      </c>
      <c r="B33" s="104" t="s">
        <v>67</v>
      </c>
      <c r="C33" s="104"/>
      <c r="D33" s="104"/>
      <c r="E33" s="104"/>
      <c r="F33" s="104"/>
    </row>
    <row r="34" spans="2:7" ht="15">
      <c r="B34" s="104">
        <f>G14</f>
        <v>72</v>
      </c>
      <c r="C34" s="104">
        <v>0.3</v>
      </c>
      <c r="D34" s="104">
        <v>2</v>
      </c>
      <c r="E34" s="104"/>
      <c r="F34" s="105">
        <f>B34*C34*D34</f>
        <v>43.199999999999996</v>
      </c>
      <c r="G34" s="69" t="s">
        <v>132</v>
      </c>
    </row>
    <row r="35" spans="2:6" ht="15">
      <c r="B35" s="104"/>
      <c r="C35" s="104"/>
      <c r="D35" s="104"/>
      <c r="E35" s="104"/>
      <c r="F35" s="104"/>
    </row>
    <row r="36" spans="2:6" ht="15">
      <c r="B36" s="104"/>
      <c r="C36" s="104"/>
      <c r="D36" s="104"/>
      <c r="E36" s="104"/>
      <c r="F36" s="104"/>
    </row>
    <row r="37" spans="1:6" ht="15">
      <c r="A37" t="s">
        <v>243</v>
      </c>
      <c r="B37" s="104" t="s">
        <v>68</v>
      </c>
      <c r="C37" s="104"/>
      <c r="D37" s="104"/>
      <c r="E37" s="104"/>
      <c r="F37" s="104"/>
    </row>
    <row r="38" spans="2:7" ht="15">
      <c r="B38" s="104">
        <f>G14</f>
        <v>72</v>
      </c>
      <c r="C38" s="104">
        <v>0.3</v>
      </c>
      <c r="D38" s="104">
        <v>0.2</v>
      </c>
      <c r="E38" s="104"/>
      <c r="F38" s="105">
        <f>B38*C38*D38</f>
        <v>4.319999999999999</v>
      </c>
      <c r="G38" s="69" t="s">
        <v>134</v>
      </c>
    </row>
    <row r="39" spans="2:6" ht="15">
      <c r="B39" s="104"/>
      <c r="C39" s="104"/>
      <c r="D39" s="104"/>
      <c r="E39" s="104"/>
      <c r="F39" s="104"/>
    </row>
    <row r="40" spans="2:6" ht="15">
      <c r="B40" s="104"/>
      <c r="C40" s="104"/>
      <c r="D40" s="104"/>
      <c r="E40" s="104"/>
      <c r="F40" s="104"/>
    </row>
    <row r="41" spans="1:6" ht="15">
      <c r="A41" t="s">
        <v>244</v>
      </c>
      <c r="B41" s="104" t="s">
        <v>69</v>
      </c>
      <c r="C41" s="104"/>
      <c r="D41" s="104"/>
      <c r="E41" s="104"/>
      <c r="F41" s="104"/>
    </row>
    <row r="42" spans="2:7" ht="15">
      <c r="B42" s="104"/>
      <c r="C42" s="104"/>
      <c r="D42" s="104"/>
      <c r="E42" s="104"/>
      <c r="F42" s="105">
        <f>F38</f>
        <v>4.319999999999999</v>
      </c>
      <c r="G42" s="69" t="s">
        <v>134</v>
      </c>
    </row>
    <row r="43" spans="2:6" ht="15">
      <c r="B43" s="104"/>
      <c r="C43" s="104"/>
      <c r="D43" s="104"/>
      <c r="E43" s="104"/>
      <c r="F43" s="104"/>
    </row>
    <row r="44" spans="2:6" ht="15">
      <c r="B44" s="104"/>
      <c r="C44" s="104"/>
      <c r="D44" s="104"/>
      <c r="E44" s="104"/>
      <c r="F44" s="104"/>
    </row>
    <row r="45" spans="1:6" ht="15">
      <c r="A45" t="s">
        <v>245</v>
      </c>
      <c r="B45" s="104" t="s">
        <v>70</v>
      </c>
      <c r="C45" s="104"/>
      <c r="D45" s="104"/>
      <c r="E45" s="104"/>
      <c r="F45" s="104"/>
    </row>
    <row r="46" spans="2:6" ht="15">
      <c r="B46" s="104">
        <f>F38</f>
        <v>4.319999999999999</v>
      </c>
      <c r="C46" s="104">
        <v>70</v>
      </c>
      <c r="D46" s="104"/>
      <c r="E46" s="105">
        <f>C46*B46</f>
        <v>302.4</v>
      </c>
      <c r="F46" s="105" t="s">
        <v>139</v>
      </c>
    </row>
    <row r="47" spans="2:6" ht="15">
      <c r="B47" s="104"/>
      <c r="C47" s="104"/>
      <c r="D47" s="104"/>
      <c r="E47" s="104"/>
      <c r="F47" s="104"/>
    </row>
    <row r="48" spans="2:6" ht="15">
      <c r="B48" s="104"/>
      <c r="C48" s="104"/>
      <c r="D48" s="104"/>
      <c r="E48" s="104"/>
      <c r="F48" s="104"/>
    </row>
    <row r="49" spans="1:12" ht="15">
      <c r="A49" t="s">
        <v>20</v>
      </c>
      <c r="B49" s="109" t="s">
        <v>141</v>
      </c>
      <c r="C49" s="104"/>
      <c r="D49" s="104"/>
      <c r="E49" s="104">
        <v>25</v>
      </c>
      <c r="F49" s="104" t="s">
        <v>142</v>
      </c>
      <c r="G49">
        <v>0.2</v>
      </c>
      <c r="H49">
        <v>0.2</v>
      </c>
      <c r="I49">
        <v>1</v>
      </c>
      <c r="K49" s="69">
        <f>E49*G49*H49*I49</f>
        <v>1</v>
      </c>
      <c r="L49" s="69" t="s">
        <v>134</v>
      </c>
    </row>
    <row r="50" spans="2:6" ht="15">
      <c r="B50" s="104"/>
      <c r="C50" s="104"/>
      <c r="D50" s="104"/>
      <c r="E50" s="104"/>
      <c r="F50" s="104"/>
    </row>
    <row r="51" spans="1:6" ht="15">
      <c r="A51" t="s">
        <v>236</v>
      </c>
      <c r="B51" s="104" t="s">
        <v>67</v>
      </c>
      <c r="C51" s="104"/>
      <c r="D51" s="104"/>
      <c r="E51" s="104"/>
      <c r="F51" s="104"/>
    </row>
    <row r="52" spans="2:7" ht="15">
      <c r="B52" s="104">
        <v>0.4</v>
      </c>
      <c r="C52" s="104">
        <f>I49</f>
        <v>1</v>
      </c>
      <c r="D52" s="104">
        <f>E49</f>
        <v>25</v>
      </c>
      <c r="E52" s="104"/>
      <c r="F52" s="105">
        <f>B52*C52*D52</f>
        <v>10</v>
      </c>
      <c r="G52" s="69" t="s">
        <v>132</v>
      </c>
    </row>
    <row r="53" spans="2:6" ht="15">
      <c r="B53" s="104"/>
      <c r="C53" s="104"/>
      <c r="D53" s="104"/>
      <c r="E53" s="104"/>
      <c r="F53" s="104"/>
    </row>
    <row r="54" spans="2:6" ht="15">
      <c r="B54" s="104"/>
      <c r="C54" s="104"/>
      <c r="D54" s="104"/>
      <c r="E54" s="104"/>
      <c r="F54" s="104"/>
    </row>
    <row r="55" spans="1:6" ht="15">
      <c r="A55" t="s">
        <v>246</v>
      </c>
      <c r="B55" s="104" t="s">
        <v>68</v>
      </c>
      <c r="C55" s="104"/>
      <c r="D55" s="104"/>
      <c r="E55" s="104"/>
      <c r="F55" s="104"/>
    </row>
    <row r="56" spans="2:7" ht="15">
      <c r="B56" s="104"/>
      <c r="C56" s="104"/>
      <c r="D56" s="104"/>
      <c r="E56" s="104"/>
      <c r="F56" s="105">
        <f>K49</f>
        <v>1</v>
      </c>
      <c r="G56" s="69" t="s">
        <v>134</v>
      </c>
    </row>
    <row r="57" spans="2:6" ht="15">
      <c r="B57" s="104"/>
      <c r="C57" s="104"/>
      <c r="D57" s="104"/>
      <c r="E57" s="104"/>
      <c r="F57" s="104"/>
    </row>
    <row r="58" spans="2:6" ht="15">
      <c r="B58" s="104"/>
      <c r="C58" s="104"/>
      <c r="D58" s="104"/>
      <c r="E58" s="104"/>
      <c r="F58" s="104"/>
    </row>
    <row r="59" spans="1:6" ht="15">
      <c r="A59" t="s">
        <v>247</v>
      </c>
      <c r="B59" s="104" t="s">
        <v>69</v>
      </c>
      <c r="C59" s="104"/>
      <c r="D59" s="104"/>
      <c r="E59" s="104"/>
      <c r="F59" s="104"/>
    </row>
    <row r="60" spans="2:7" ht="15">
      <c r="B60" s="104"/>
      <c r="C60" s="104"/>
      <c r="D60" s="104"/>
      <c r="E60" s="104"/>
      <c r="F60" s="105">
        <f>F56</f>
        <v>1</v>
      </c>
      <c r="G60" s="69" t="s">
        <v>134</v>
      </c>
    </row>
    <row r="61" spans="2:6" ht="15">
      <c r="B61" s="104"/>
      <c r="C61" s="104"/>
      <c r="D61" s="104"/>
      <c r="E61" s="104"/>
      <c r="F61" s="104"/>
    </row>
    <row r="62" spans="2:6" ht="15">
      <c r="B62" s="104"/>
      <c r="C62" s="104"/>
      <c r="D62" s="104"/>
      <c r="E62" s="104"/>
      <c r="F62" s="104"/>
    </row>
    <row r="63" spans="1:6" ht="15">
      <c r="A63" t="s">
        <v>248</v>
      </c>
      <c r="B63" s="104" t="s">
        <v>70</v>
      </c>
      <c r="C63" s="104"/>
      <c r="D63" s="104"/>
      <c r="E63" s="104"/>
      <c r="F63" s="104"/>
    </row>
    <row r="64" spans="2:6" ht="15">
      <c r="B64" s="104">
        <f>F56</f>
        <v>1</v>
      </c>
      <c r="C64" s="104">
        <v>100</v>
      </c>
      <c r="D64" s="104"/>
      <c r="E64" s="105">
        <f>C64*B64</f>
        <v>100</v>
      </c>
      <c r="F64" s="105" t="s">
        <v>139</v>
      </c>
    </row>
    <row r="65" spans="2:6" ht="15">
      <c r="B65" s="104"/>
      <c r="C65" s="104"/>
      <c r="D65" s="104"/>
      <c r="E65" s="104"/>
      <c r="F65" s="104"/>
    </row>
    <row r="66" spans="2:6" ht="15">
      <c r="B66" s="104"/>
      <c r="C66" s="104"/>
      <c r="D66" s="104"/>
      <c r="E66" s="104"/>
      <c r="F66" s="104"/>
    </row>
    <row r="67" spans="1:6" ht="15">
      <c r="A67" t="s">
        <v>75</v>
      </c>
      <c r="B67" s="109" t="s">
        <v>77</v>
      </c>
      <c r="C67" s="104"/>
      <c r="D67" s="104"/>
      <c r="E67" s="104"/>
      <c r="F67" s="104"/>
    </row>
    <row r="68" spans="1:10" ht="15">
      <c r="A68" t="s">
        <v>85</v>
      </c>
      <c r="B68" s="103" t="s">
        <v>92</v>
      </c>
      <c r="C68" s="104"/>
      <c r="D68" s="104"/>
      <c r="E68" s="104"/>
      <c r="F68" s="104"/>
      <c r="G68" s="104"/>
      <c r="H68" s="104"/>
      <c r="I68" s="104"/>
      <c r="J68" s="104"/>
    </row>
    <row r="69" spans="2:10" ht="15">
      <c r="B69" s="103">
        <v>14</v>
      </c>
      <c r="C69" s="104">
        <v>22</v>
      </c>
      <c r="D69" s="104">
        <v>0.6</v>
      </c>
      <c r="E69" s="104"/>
      <c r="F69" s="105">
        <f>B69*C69*D69</f>
        <v>184.79999999999998</v>
      </c>
      <c r="G69" s="105" t="s">
        <v>11</v>
      </c>
      <c r="H69" s="104"/>
      <c r="I69" s="104"/>
      <c r="J69" s="104"/>
    </row>
    <row r="70" spans="2:10" ht="15">
      <c r="B70" s="103"/>
      <c r="C70" s="104"/>
      <c r="D70" s="104"/>
      <c r="E70" s="104"/>
      <c r="F70" s="104"/>
      <c r="G70" s="104"/>
      <c r="H70" s="104"/>
      <c r="I70" s="104"/>
      <c r="J70" s="104"/>
    </row>
    <row r="71" spans="1:10" ht="15">
      <c r="A71" t="s">
        <v>86</v>
      </c>
      <c r="B71" s="103" t="s">
        <v>90</v>
      </c>
      <c r="C71" s="104"/>
      <c r="D71" s="104"/>
      <c r="E71" s="104"/>
      <c r="F71" s="104"/>
      <c r="G71" s="104"/>
      <c r="H71" s="104"/>
      <c r="I71" s="104"/>
      <c r="J71" s="104"/>
    </row>
    <row r="72" spans="2:10" ht="15">
      <c r="B72" s="103">
        <v>14</v>
      </c>
      <c r="C72" s="104">
        <v>22</v>
      </c>
      <c r="D72" s="104"/>
      <c r="E72" s="104"/>
      <c r="F72" s="105">
        <f>B72*C72</f>
        <v>308</v>
      </c>
      <c r="G72" s="105" t="s">
        <v>16</v>
      </c>
      <c r="H72" s="104"/>
      <c r="I72" s="104"/>
      <c r="J72" s="104"/>
    </row>
    <row r="73" spans="2:10" ht="15">
      <c r="B73" s="103"/>
      <c r="C73" s="104"/>
      <c r="D73" s="104"/>
      <c r="E73" s="104"/>
      <c r="F73" s="104"/>
      <c r="G73" s="104"/>
      <c r="H73" s="104"/>
      <c r="I73" s="104"/>
      <c r="J73" s="104"/>
    </row>
    <row r="74" spans="1:10" ht="15">
      <c r="A74" t="s">
        <v>87</v>
      </c>
      <c r="B74" s="103" t="s">
        <v>81</v>
      </c>
      <c r="C74" s="104"/>
      <c r="D74" s="104"/>
      <c r="E74" s="104"/>
      <c r="F74" s="104"/>
      <c r="G74" s="104"/>
      <c r="H74" s="104"/>
      <c r="I74" s="104"/>
      <c r="J74" s="104"/>
    </row>
    <row r="75" spans="2:10" ht="15">
      <c r="B75" s="103">
        <v>14</v>
      </c>
      <c r="C75" s="104">
        <v>22</v>
      </c>
      <c r="D75" s="104">
        <v>0.05</v>
      </c>
      <c r="E75" s="104"/>
      <c r="F75" s="105">
        <f>B75*C75*D75</f>
        <v>15.4</v>
      </c>
      <c r="G75" s="105" t="s">
        <v>11</v>
      </c>
      <c r="H75" s="104"/>
      <c r="I75" s="104"/>
      <c r="J75" s="104"/>
    </row>
    <row r="76" spans="2:10" ht="15">
      <c r="B76" s="103"/>
      <c r="C76" s="104"/>
      <c r="D76" s="104"/>
      <c r="E76" s="104"/>
      <c r="F76" s="104"/>
      <c r="G76" s="104"/>
      <c r="H76" s="104"/>
      <c r="I76" s="104"/>
      <c r="J76" s="104"/>
    </row>
    <row r="77" spans="1:10" ht="15">
      <c r="A77" t="s">
        <v>88</v>
      </c>
      <c r="B77" s="103" t="s">
        <v>80</v>
      </c>
      <c r="C77" s="104"/>
      <c r="D77" s="104"/>
      <c r="E77" s="104"/>
      <c r="F77" s="104"/>
      <c r="G77" s="104"/>
      <c r="H77" s="104"/>
      <c r="I77" s="104"/>
      <c r="J77" s="104"/>
    </row>
    <row r="78" spans="2:10" ht="15">
      <c r="B78" s="103">
        <v>14</v>
      </c>
      <c r="C78" s="104">
        <v>22</v>
      </c>
      <c r="D78" s="104">
        <v>0.05</v>
      </c>
      <c r="E78" s="104"/>
      <c r="F78" s="105">
        <f>B78*C78*D78</f>
        <v>15.4</v>
      </c>
      <c r="G78" s="105" t="s">
        <v>11</v>
      </c>
      <c r="H78" s="104"/>
      <c r="I78" s="104"/>
      <c r="J78" s="104"/>
    </row>
    <row r="79" spans="2:10" ht="15">
      <c r="B79" s="103"/>
      <c r="C79" s="104"/>
      <c r="D79" s="104"/>
      <c r="E79" s="104"/>
      <c r="F79" s="104"/>
      <c r="G79" s="104"/>
      <c r="H79" s="104"/>
      <c r="I79" s="104"/>
      <c r="J79" s="104"/>
    </row>
    <row r="80" spans="1:10" ht="15">
      <c r="A80" t="s">
        <v>89</v>
      </c>
      <c r="B80" s="103" t="s">
        <v>78</v>
      </c>
      <c r="C80" s="104"/>
      <c r="D80" s="104"/>
      <c r="E80" s="104"/>
      <c r="F80" s="104"/>
      <c r="G80" s="104"/>
      <c r="H80" s="104"/>
      <c r="I80" s="104"/>
      <c r="J80" s="104"/>
    </row>
    <row r="81" spans="2:7" ht="15">
      <c r="B81">
        <v>14</v>
      </c>
      <c r="C81">
        <v>22</v>
      </c>
      <c r="D81">
        <v>0.5</v>
      </c>
      <c r="F81" s="69">
        <f>B81*C81*D81</f>
        <v>154</v>
      </c>
      <c r="G81" s="69" t="s">
        <v>11</v>
      </c>
    </row>
    <row r="83" spans="1:2" ht="15">
      <c r="A83" t="s">
        <v>79</v>
      </c>
      <c r="B83" s="4" t="s">
        <v>22</v>
      </c>
    </row>
    <row r="84" spans="1:2" ht="15">
      <c r="A84" t="s">
        <v>94</v>
      </c>
      <c r="B84" t="s">
        <v>143</v>
      </c>
    </row>
    <row r="85" spans="1:10" ht="15">
      <c r="A85" t="s">
        <v>281</v>
      </c>
      <c r="B85">
        <f>G14</f>
        <v>72</v>
      </c>
      <c r="C85" t="s">
        <v>133</v>
      </c>
      <c r="D85" t="s">
        <v>220</v>
      </c>
      <c r="E85">
        <v>0.6</v>
      </c>
      <c r="F85" t="s">
        <v>133</v>
      </c>
      <c r="G85" s="56">
        <f>B85*E85</f>
        <v>43.199999999999996</v>
      </c>
      <c r="H85" s="56" t="s">
        <v>132</v>
      </c>
      <c r="I85" s="69">
        <f>G85+G86</f>
        <v>70.8</v>
      </c>
      <c r="J85" s="69" t="s">
        <v>16</v>
      </c>
    </row>
    <row r="86" spans="1:8" ht="15">
      <c r="A86" t="s">
        <v>281</v>
      </c>
      <c r="B86">
        <v>69</v>
      </c>
      <c r="C86" t="s">
        <v>133</v>
      </c>
      <c r="D86" t="s">
        <v>220</v>
      </c>
      <c r="E86">
        <v>0.4</v>
      </c>
      <c r="F86" t="s">
        <v>133</v>
      </c>
      <c r="G86" s="56">
        <f>B86*E86</f>
        <v>27.6</v>
      </c>
      <c r="H86" s="56" t="s">
        <v>132</v>
      </c>
    </row>
    <row r="88" spans="1:2" ht="15">
      <c r="A88" t="s">
        <v>95</v>
      </c>
      <c r="B88" t="s">
        <v>145</v>
      </c>
    </row>
    <row r="89" spans="2:9" ht="15">
      <c r="B89" s="56">
        <v>69</v>
      </c>
      <c r="C89" s="56" t="s">
        <v>133</v>
      </c>
      <c r="D89" s="56">
        <v>0.4</v>
      </c>
      <c r="E89" s="56" t="s">
        <v>133</v>
      </c>
      <c r="F89" s="56">
        <v>2</v>
      </c>
      <c r="H89" s="69">
        <f>B89*D89*F89</f>
        <v>55.2</v>
      </c>
      <c r="I89" s="69" t="s">
        <v>16</v>
      </c>
    </row>
    <row r="91" spans="1:2" ht="15">
      <c r="A91" t="s">
        <v>96</v>
      </c>
      <c r="B91" t="s">
        <v>146</v>
      </c>
    </row>
    <row r="92" spans="2:9" ht="15">
      <c r="B92" s="56">
        <v>69</v>
      </c>
      <c r="C92" s="56" t="s">
        <v>133</v>
      </c>
      <c r="D92" s="56">
        <v>0.4</v>
      </c>
      <c r="E92" s="56" t="s">
        <v>133</v>
      </c>
      <c r="F92" s="56">
        <v>2</v>
      </c>
      <c r="H92" s="69">
        <f>B92*D92*F92</f>
        <v>55.2</v>
      </c>
      <c r="I92" s="69" t="s">
        <v>16</v>
      </c>
    </row>
    <row r="94" spans="1:2" ht="15">
      <c r="A94" t="s">
        <v>97</v>
      </c>
      <c r="B94" s="4" t="s">
        <v>131</v>
      </c>
    </row>
    <row r="96" spans="1:2" ht="15">
      <c r="A96" t="s">
        <v>103</v>
      </c>
      <c r="B96" s="102" t="s">
        <v>100</v>
      </c>
    </row>
    <row r="97" spans="2:3" ht="15">
      <c r="B97" s="69">
        <v>115</v>
      </c>
      <c r="C97" s="69" t="s">
        <v>15</v>
      </c>
    </row>
    <row r="99" spans="1:2" ht="15">
      <c r="A99" t="s">
        <v>282</v>
      </c>
      <c r="B99" s="110" t="s">
        <v>65</v>
      </c>
    </row>
    <row r="100" spans="2:7" ht="15">
      <c r="B100" s="104">
        <v>0.15</v>
      </c>
      <c r="C100">
        <v>0.15</v>
      </c>
      <c r="D100">
        <f>B97</f>
        <v>115</v>
      </c>
      <c r="F100" s="69">
        <f>B100*C100*D100</f>
        <v>2.5875</v>
      </c>
      <c r="G100" s="69" t="s">
        <v>11</v>
      </c>
    </row>
    <row r="101" ht="15">
      <c r="B101" s="104"/>
    </row>
    <row r="102" ht="15">
      <c r="B102" s="104"/>
    </row>
    <row r="103" spans="1:2" ht="15">
      <c r="A103" t="s">
        <v>104</v>
      </c>
      <c r="B103" s="110" t="s">
        <v>102</v>
      </c>
    </row>
    <row r="104" spans="2:10" ht="15">
      <c r="B104" s="104">
        <f>D100</f>
        <v>115</v>
      </c>
      <c r="C104" t="s">
        <v>15</v>
      </c>
      <c r="D104">
        <v>0.15</v>
      </c>
      <c r="E104">
        <v>0.15</v>
      </c>
      <c r="F104" s="129">
        <v>0.15</v>
      </c>
      <c r="G104" s="129">
        <v>0.15</v>
      </c>
      <c r="H104" t="s">
        <v>15</v>
      </c>
      <c r="I104">
        <f>D104+E104+F104+G104</f>
        <v>0.6</v>
      </c>
      <c r="J104" t="s">
        <v>283</v>
      </c>
    </row>
    <row r="105" ht="15">
      <c r="B105" s="104"/>
    </row>
    <row r="106" spans="2:8" ht="15">
      <c r="B106" s="104"/>
      <c r="G106" s="69">
        <f>B104*I104</f>
        <v>69</v>
      </c>
      <c r="H106" s="69" t="s">
        <v>16</v>
      </c>
    </row>
    <row r="107" spans="1:11" ht="15">
      <c r="A107" t="s">
        <v>286</v>
      </c>
      <c r="B107" s="111" t="s">
        <v>106</v>
      </c>
      <c r="C107" s="106"/>
      <c r="D107" s="106"/>
      <c r="E107" s="106"/>
      <c r="F107" s="106"/>
      <c r="G107" s="106"/>
      <c r="H107" s="106"/>
      <c r="I107" s="106"/>
      <c r="J107" s="106"/>
      <c r="K107" s="56"/>
    </row>
    <row r="108" spans="1:11" ht="15">
      <c r="A108" t="s">
        <v>287</v>
      </c>
      <c r="B108" s="103" t="s">
        <v>107</v>
      </c>
      <c r="C108" s="106"/>
      <c r="D108" s="106"/>
      <c r="E108" s="106"/>
      <c r="F108" s="106"/>
      <c r="G108" s="106"/>
      <c r="H108" s="106"/>
      <c r="I108" s="106"/>
      <c r="J108" s="106"/>
      <c r="K108" s="56"/>
    </row>
    <row r="109" spans="2:11" ht="15">
      <c r="B109" s="108">
        <v>14</v>
      </c>
      <c r="C109" s="106">
        <v>14</v>
      </c>
      <c r="D109" s="106">
        <v>20.5</v>
      </c>
      <c r="E109" s="106">
        <v>20.5</v>
      </c>
      <c r="F109" s="106"/>
      <c r="G109" s="106">
        <v>4</v>
      </c>
      <c r="H109" s="106" t="s">
        <v>76</v>
      </c>
      <c r="I109" s="106"/>
      <c r="J109" s="105">
        <f>(B109+C109+D109+E109)*G109</f>
        <v>276</v>
      </c>
      <c r="K109" s="69" t="s">
        <v>16</v>
      </c>
    </row>
    <row r="110" spans="2:11" ht="15">
      <c r="B110" s="108"/>
      <c r="C110" s="106"/>
      <c r="D110" s="106"/>
      <c r="E110" s="106"/>
      <c r="F110" s="106"/>
      <c r="G110" s="106"/>
      <c r="H110" s="106"/>
      <c r="I110" s="106"/>
      <c r="J110" s="106"/>
      <c r="K110" s="56"/>
    </row>
    <row r="111" spans="2:11" ht="15">
      <c r="B111" s="108"/>
      <c r="C111" s="106"/>
      <c r="D111" s="106"/>
      <c r="E111" s="106"/>
      <c r="F111" s="106"/>
      <c r="G111" s="106"/>
      <c r="H111" s="106"/>
      <c r="I111" s="106"/>
      <c r="J111" s="106"/>
      <c r="K111" s="56"/>
    </row>
    <row r="112" spans="1:11" ht="15">
      <c r="A112" t="s">
        <v>288</v>
      </c>
      <c r="B112" s="110" t="s">
        <v>109</v>
      </c>
      <c r="C112" s="106"/>
      <c r="D112" s="106"/>
      <c r="E112" s="106"/>
      <c r="F112" s="106"/>
      <c r="G112" s="106"/>
      <c r="H112" s="106"/>
      <c r="I112" s="106"/>
      <c r="J112" s="106"/>
      <c r="K112" s="56"/>
    </row>
    <row r="113" spans="2:11" ht="15">
      <c r="B113" s="108">
        <v>1.5</v>
      </c>
      <c r="C113" s="106">
        <v>2.9</v>
      </c>
      <c r="D113" s="106"/>
      <c r="E113" s="106">
        <v>2</v>
      </c>
      <c r="F113" s="106" t="s">
        <v>149</v>
      </c>
      <c r="G113" s="106"/>
      <c r="H113" s="105">
        <f>B113*C113*E113</f>
        <v>8.7</v>
      </c>
      <c r="I113" s="105" t="s">
        <v>16</v>
      </c>
      <c r="J113" s="106"/>
      <c r="K113" s="56"/>
    </row>
    <row r="114" spans="2:11" ht="15">
      <c r="B114" s="108"/>
      <c r="C114" s="106"/>
      <c r="D114" s="106"/>
      <c r="E114" s="106"/>
      <c r="F114" s="106"/>
      <c r="G114" s="106"/>
      <c r="H114" s="106"/>
      <c r="I114" s="106"/>
      <c r="J114" s="106"/>
      <c r="K114" s="56"/>
    </row>
    <row r="115" spans="2:11" ht="15">
      <c r="B115" s="108"/>
      <c r="C115" s="106"/>
      <c r="D115" s="106"/>
      <c r="E115" s="106"/>
      <c r="F115" s="106"/>
      <c r="G115" s="106"/>
      <c r="H115" s="106"/>
      <c r="I115" s="106"/>
      <c r="J115" s="106"/>
      <c r="K115" s="56"/>
    </row>
    <row r="116" spans="1:16" ht="21.75" customHeight="1">
      <c r="A116" s="153" t="s">
        <v>23</v>
      </c>
      <c r="B116" s="156" t="s">
        <v>150</v>
      </c>
      <c r="C116" s="155"/>
      <c r="D116" s="155"/>
      <c r="E116" s="155"/>
      <c r="F116" s="155"/>
      <c r="G116" s="155"/>
      <c r="H116" s="155"/>
      <c r="I116" s="155"/>
      <c r="J116" s="155"/>
      <c r="K116" s="153"/>
      <c r="L116" s="153"/>
      <c r="M116" s="153"/>
      <c r="N116" s="153"/>
      <c r="O116" s="153"/>
      <c r="P116" s="153"/>
    </row>
    <row r="117" spans="1:11" ht="15">
      <c r="A117" t="s">
        <v>284</v>
      </c>
      <c r="B117" s="111" t="s">
        <v>151</v>
      </c>
      <c r="C117" s="106"/>
      <c r="D117" s="106"/>
      <c r="E117" s="106"/>
      <c r="F117" s="106"/>
      <c r="G117" s="106"/>
      <c r="H117" s="106"/>
      <c r="I117" s="106"/>
      <c r="J117" s="106"/>
      <c r="K117" s="56"/>
    </row>
    <row r="118" spans="1:11" ht="15">
      <c r="A118" t="s">
        <v>121</v>
      </c>
      <c r="B118" s="103" t="s">
        <v>152</v>
      </c>
      <c r="C118" s="106"/>
      <c r="D118" s="106"/>
      <c r="E118" s="106"/>
      <c r="F118" s="106"/>
      <c r="G118" s="106"/>
      <c r="H118" s="106"/>
      <c r="I118" s="106"/>
      <c r="J118" s="106"/>
      <c r="K118" s="56"/>
    </row>
    <row r="119" spans="2:13" ht="15">
      <c r="B119" s="108" t="s">
        <v>154</v>
      </c>
      <c r="C119" s="106"/>
      <c r="D119" s="106"/>
      <c r="E119" s="106"/>
      <c r="F119" s="106"/>
      <c r="G119" s="106"/>
      <c r="H119" s="106"/>
      <c r="I119" s="106"/>
      <c r="J119" s="106"/>
      <c r="K119" s="69" t="s">
        <v>12</v>
      </c>
      <c r="L119" s="69">
        <f>G120+G123+G126+G129</f>
        <v>110.166</v>
      </c>
      <c r="M119" s="69" t="s">
        <v>16</v>
      </c>
    </row>
    <row r="120" spans="2:11" ht="15">
      <c r="B120" s="108">
        <v>9.92</v>
      </c>
      <c r="C120" s="106" t="s">
        <v>133</v>
      </c>
      <c r="D120" s="106">
        <v>2.1</v>
      </c>
      <c r="E120" s="106" t="s">
        <v>133</v>
      </c>
      <c r="F120" s="106"/>
      <c r="G120" s="106">
        <f>B120*D120</f>
        <v>20.832</v>
      </c>
      <c r="H120" s="106" t="s">
        <v>132</v>
      </c>
      <c r="I120" s="106"/>
      <c r="J120" s="106"/>
      <c r="K120" s="56"/>
    </row>
    <row r="121" spans="2:11" ht="15"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2:11" ht="15">
      <c r="B122" s="108" t="s">
        <v>155</v>
      </c>
      <c r="C122" s="106"/>
      <c r="D122" s="106"/>
      <c r="E122" s="106"/>
      <c r="F122" s="106"/>
      <c r="G122" s="106"/>
      <c r="H122" s="106"/>
      <c r="I122" s="56"/>
      <c r="J122" s="56"/>
      <c r="K122" s="56"/>
    </row>
    <row r="123" spans="2:8" ht="15">
      <c r="B123" s="108">
        <v>9.92</v>
      </c>
      <c r="C123" s="106" t="s">
        <v>133</v>
      </c>
      <c r="D123" s="106">
        <v>2.1</v>
      </c>
      <c r="E123" s="106" t="s">
        <v>133</v>
      </c>
      <c r="F123" s="106"/>
      <c r="G123" s="106">
        <f>B123*D123</f>
        <v>20.832</v>
      </c>
      <c r="H123" s="106" t="s">
        <v>132</v>
      </c>
    </row>
    <row r="125" ht="15">
      <c r="B125" t="s">
        <v>156</v>
      </c>
    </row>
    <row r="126" spans="2:8" ht="15">
      <c r="B126">
        <v>16.31</v>
      </c>
      <c r="C126" t="s">
        <v>133</v>
      </c>
      <c r="D126">
        <v>2.1</v>
      </c>
      <c r="E126" t="s">
        <v>133</v>
      </c>
      <c r="G126">
        <f>B126*D126</f>
        <v>34.251</v>
      </c>
      <c r="H126" t="s">
        <v>132</v>
      </c>
    </row>
    <row r="128" ht="15">
      <c r="B128" t="s">
        <v>157</v>
      </c>
    </row>
    <row r="129" spans="2:8" ht="15">
      <c r="B129" s="104">
        <v>16.31</v>
      </c>
      <c r="C129" s="104" t="s">
        <v>133</v>
      </c>
      <c r="D129" s="104">
        <v>2.1</v>
      </c>
      <c r="E129" t="s">
        <v>133</v>
      </c>
      <c r="G129">
        <f>B129*D129</f>
        <v>34.251</v>
      </c>
      <c r="H129" t="s">
        <v>132</v>
      </c>
    </row>
    <row r="130" spans="2:4" ht="15">
      <c r="B130" s="104"/>
      <c r="C130" s="104"/>
      <c r="D130" s="104"/>
    </row>
    <row r="131" spans="2:4" ht="15">
      <c r="B131" s="104"/>
      <c r="C131" s="104"/>
      <c r="D131" s="104"/>
    </row>
    <row r="132" spans="1:4" ht="15">
      <c r="A132" t="s">
        <v>285</v>
      </c>
      <c r="B132" s="109" t="s">
        <v>161</v>
      </c>
      <c r="C132" s="104"/>
      <c r="D132" s="104"/>
    </row>
    <row r="133" spans="1:4" ht="15">
      <c r="A133" t="s">
        <v>338</v>
      </c>
      <c r="B133" s="104" t="s">
        <v>159</v>
      </c>
      <c r="C133" s="104"/>
      <c r="D133" s="104"/>
    </row>
    <row r="134" spans="2:9" ht="15">
      <c r="B134" s="104">
        <v>1.2</v>
      </c>
      <c r="C134" s="104">
        <v>0.6</v>
      </c>
      <c r="D134" s="104"/>
      <c r="E134">
        <f>B134*C134</f>
        <v>0.72</v>
      </c>
      <c r="F134" t="s">
        <v>16</v>
      </c>
      <c r="G134" t="s">
        <v>12</v>
      </c>
      <c r="H134" s="69">
        <f>E134+E135+E136+E137+E138</f>
        <v>5.04</v>
      </c>
      <c r="I134" s="69" t="s">
        <v>16</v>
      </c>
    </row>
    <row r="135" spans="2:6" ht="15">
      <c r="B135" s="104">
        <v>2</v>
      </c>
      <c r="C135" s="104">
        <v>0.6</v>
      </c>
      <c r="D135" s="104"/>
      <c r="E135">
        <f aca="true" t="shared" si="0" ref="E135:E138">B135*C135</f>
        <v>1.2</v>
      </c>
      <c r="F135" t="s">
        <v>16</v>
      </c>
    </row>
    <row r="136" spans="2:6" ht="15">
      <c r="B136" s="104">
        <v>2</v>
      </c>
      <c r="C136" s="104">
        <v>0.6</v>
      </c>
      <c r="D136" s="104"/>
      <c r="E136">
        <f t="shared" si="0"/>
        <v>1.2</v>
      </c>
      <c r="F136" t="s">
        <v>16</v>
      </c>
    </row>
    <row r="137" spans="2:6" ht="15">
      <c r="B137" s="104">
        <v>2</v>
      </c>
      <c r="C137" s="104">
        <v>0.6</v>
      </c>
      <c r="D137" s="104"/>
      <c r="E137">
        <f t="shared" si="0"/>
        <v>1.2</v>
      </c>
      <c r="F137" t="s">
        <v>16</v>
      </c>
    </row>
    <row r="138" spans="2:6" ht="15">
      <c r="B138" s="104">
        <v>1.2</v>
      </c>
      <c r="C138" s="104">
        <v>0.6</v>
      </c>
      <c r="D138" s="104"/>
      <c r="E138">
        <f t="shared" si="0"/>
        <v>0.72</v>
      </c>
      <c r="F138" t="s">
        <v>16</v>
      </c>
    </row>
    <row r="139" spans="2:4" ht="15">
      <c r="B139" s="104"/>
      <c r="C139" s="104"/>
      <c r="D139" s="104"/>
    </row>
    <row r="141" spans="1:3" ht="15">
      <c r="A141" t="s">
        <v>339</v>
      </c>
      <c r="B141" s="109" t="s">
        <v>34</v>
      </c>
      <c r="C141" s="104"/>
    </row>
    <row r="142" spans="1:3" ht="15">
      <c r="A142" t="s">
        <v>340</v>
      </c>
      <c r="B142" s="104" t="s">
        <v>162</v>
      </c>
      <c r="C142" s="104"/>
    </row>
    <row r="143" spans="2:14" ht="15">
      <c r="B143" s="104">
        <v>16.85</v>
      </c>
      <c r="C143" s="104">
        <v>3.1</v>
      </c>
      <c r="E143">
        <f>B143*C143</f>
        <v>52.23500000000001</v>
      </c>
      <c r="F143" t="s">
        <v>16</v>
      </c>
      <c r="G143" t="s">
        <v>12</v>
      </c>
      <c r="H143" s="56">
        <f>E143+E144+E145+B146</f>
        <v>85.427</v>
      </c>
      <c r="I143" s="56" t="s">
        <v>16</v>
      </c>
      <c r="L143" t="s">
        <v>12</v>
      </c>
      <c r="M143" s="69">
        <f>H143-J145</f>
        <v>80.387</v>
      </c>
      <c r="N143" s="69" t="s">
        <v>16</v>
      </c>
    </row>
    <row r="144" spans="2:6" ht="15">
      <c r="B144" s="104">
        <v>4.96</v>
      </c>
      <c r="C144" s="104">
        <v>3.1</v>
      </c>
      <c r="E144">
        <f>B144*C144</f>
        <v>15.376</v>
      </c>
      <c r="F144" t="s">
        <v>16</v>
      </c>
    </row>
    <row r="145" spans="2:11" ht="15">
      <c r="B145" s="104">
        <v>4.96</v>
      </c>
      <c r="C145" s="104">
        <v>3.1</v>
      </c>
      <c r="E145">
        <f>B145*C145</f>
        <v>15.376</v>
      </c>
      <c r="F145" t="s">
        <v>16</v>
      </c>
      <c r="G145" t="s">
        <v>290</v>
      </c>
      <c r="J145">
        <f>H134</f>
        <v>5.04</v>
      </c>
      <c r="K145" t="s">
        <v>16</v>
      </c>
    </row>
    <row r="146" spans="2:4" ht="15">
      <c r="B146" s="106">
        <f>1.22*2</f>
        <v>2.44</v>
      </c>
      <c r="C146" s="104" t="s">
        <v>16</v>
      </c>
      <c r="D146" t="s">
        <v>166</v>
      </c>
    </row>
    <row r="147" spans="2:3" ht="15">
      <c r="B147" s="104"/>
      <c r="C147" s="104"/>
    </row>
    <row r="148" spans="1:10" ht="15">
      <c r="A148" t="s">
        <v>341</v>
      </c>
      <c r="B148" s="104" t="s">
        <v>163</v>
      </c>
      <c r="C148" s="104"/>
      <c r="I148" s="68" t="s">
        <v>12</v>
      </c>
      <c r="J148" s="68">
        <f>G153+G158+G164+G170+G177+G183+G189+G195</f>
        <v>153.696</v>
      </c>
    </row>
    <row r="149" spans="2:3" ht="15">
      <c r="B149" s="104" t="s">
        <v>167</v>
      </c>
      <c r="C149" s="104"/>
    </row>
    <row r="150" spans="2:8" ht="15">
      <c r="B150" s="104">
        <v>10.91</v>
      </c>
      <c r="C150" s="104">
        <v>0.9</v>
      </c>
      <c r="G150">
        <f>B150*C150</f>
        <v>9.819</v>
      </c>
      <c r="H150" t="s">
        <v>16</v>
      </c>
    </row>
    <row r="151" spans="2:8" ht="15">
      <c r="B151" s="104" t="s">
        <v>169</v>
      </c>
      <c r="C151" s="104"/>
      <c r="D151">
        <v>1.2</v>
      </c>
      <c r="E151">
        <v>0.6</v>
      </c>
      <c r="G151">
        <f>D151*E151</f>
        <v>0.72</v>
      </c>
      <c r="H151" t="s">
        <v>16</v>
      </c>
    </row>
    <row r="152" spans="2:3" ht="15">
      <c r="B152" s="104"/>
      <c r="C152" s="104"/>
    </row>
    <row r="153" spans="2:8" ht="15">
      <c r="B153" s="104"/>
      <c r="C153" s="104"/>
      <c r="F153" t="s">
        <v>12</v>
      </c>
      <c r="G153" s="4">
        <f>G150-G151</f>
        <v>9.099</v>
      </c>
      <c r="H153" s="4" t="s">
        <v>16</v>
      </c>
    </row>
    <row r="154" spans="2:3" ht="15">
      <c r="B154" s="104" t="s">
        <v>168</v>
      </c>
      <c r="C154" s="104"/>
    </row>
    <row r="155" spans="2:8" ht="15">
      <c r="B155" s="104">
        <v>10.91</v>
      </c>
      <c r="C155" s="104">
        <v>0.9</v>
      </c>
      <c r="G155">
        <f>B155*C155</f>
        <v>9.819</v>
      </c>
      <c r="H155" t="s">
        <v>16</v>
      </c>
    </row>
    <row r="156" spans="2:8" ht="15">
      <c r="B156" s="104" t="s">
        <v>169</v>
      </c>
      <c r="C156" s="104"/>
      <c r="D156">
        <v>1.2</v>
      </c>
      <c r="E156">
        <v>0.6</v>
      </c>
      <c r="G156">
        <f>D156*E156</f>
        <v>0.72</v>
      </c>
      <c r="H156" t="s">
        <v>16</v>
      </c>
    </row>
    <row r="157" spans="2:3" ht="15">
      <c r="B157" s="104"/>
      <c r="C157" s="104"/>
    </row>
    <row r="158" spans="2:8" ht="15">
      <c r="B158" s="104"/>
      <c r="C158" s="104"/>
      <c r="F158" t="s">
        <v>12</v>
      </c>
      <c r="G158" s="4">
        <f>G155-G156</f>
        <v>9.099</v>
      </c>
      <c r="H158" s="4" t="s">
        <v>16</v>
      </c>
    </row>
    <row r="159" spans="2:8" ht="15">
      <c r="B159" s="104"/>
      <c r="C159" s="104"/>
      <c r="G159" s="4"/>
      <c r="H159" s="4"/>
    </row>
    <row r="160" spans="2:8" ht="15">
      <c r="B160" s="104" t="s">
        <v>170</v>
      </c>
      <c r="C160" s="104"/>
      <c r="G160" s="4"/>
      <c r="H160" s="4"/>
    </row>
    <row r="161" spans="2:8" ht="15">
      <c r="B161" s="104">
        <v>17.21</v>
      </c>
      <c r="C161" s="104">
        <v>0.9</v>
      </c>
      <c r="G161" s="112">
        <f>B161*C161</f>
        <v>15.489</v>
      </c>
      <c r="H161" s="4"/>
    </row>
    <row r="162" spans="2:8" ht="15">
      <c r="B162" s="104" t="s">
        <v>171</v>
      </c>
      <c r="C162" s="104"/>
      <c r="D162">
        <v>2</v>
      </c>
      <c r="E162">
        <v>0.6</v>
      </c>
      <c r="G162" s="112">
        <f>D162*E162</f>
        <v>1.2</v>
      </c>
      <c r="H162" s="4"/>
    </row>
    <row r="163" spans="2:8" ht="15">
      <c r="B163" s="104"/>
      <c r="C163" s="104"/>
      <c r="G163" s="4"/>
      <c r="H163" s="4"/>
    </row>
    <row r="164" spans="2:8" ht="15">
      <c r="B164" s="104"/>
      <c r="C164" s="104"/>
      <c r="F164" t="s">
        <v>12</v>
      </c>
      <c r="G164" s="4">
        <f>G161-G162</f>
        <v>14.289000000000001</v>
      </c>
      <c r="H164" s="4" t="s">
        <v>16</v>
      </c>
    </row>
    <row r="165" spans="2:8" ht="15">
      <c r="B165" s="104"/>
      <c r="C165" s="104"/>
      <c r="G165" s="4"/>
      <c r="H165" s="4"/>
    </row>
    <row r="166" spans="2:8" ht="15">
      <c r="B166" s="104" t="s">
        <v>172</v>
      </c>
      <c r="C166" s="104"/>
      <c r="G166" s="4"/>
      <c r="H166" s="4"/>
    </row>
    <row r="167" spans="2:8" ht="15">
      <c r="B167" s="104">
        <v>17.21</v>
      </c>
      <c r="C167" s="104">
        <v>0.9</v>
      </c>
      <c r="G167" s="112">
        <f>B167*C167</f>
        <v>15.489</v>
      </c>
      <c r="H167" s="4"/>
    </row>
    <row r="168" spans="2:8" ht="15">
      <c r="B168" s="104" t="s">
        <v>171</v>
      </c>
      <c r="C168" s="104"/>
      <c r="D168">
        <v>2</v>
      </c>
      <c r="E168">
        <v>0.6</v>
      </c>
      <c r="G168" s="112">
        <f>D168*E168</f>
        <v>1.2</v>
      </c>
      <c r="H168" s="4"/>
    </row>
    <row r="169" spans="2:8" ht="15">
      <c r="B169" s="104"/>
      <c r="C169" s="104"/>
      <c r="G169" s="4"/>
      <c r="H169" s="4"/>
    </row>
    <row r="170" spans="2:8" ht="15">
      <c r="B170" s="104"/>
      <c r="C170" s="104"/>
      <c r="F170" t="s">
        <v>12</v>
      </c>
      <c r="G170" s="4">
        <f>G167-G168</f>
        <v>14.289000000000001</v>
      </c>
      <c r="H170" s="4" t="s">
        <v>16</v>
      </c>
    </row>
    <row r="171" spans="2:8" ht="15">
      <c r="B171" s="104"/>
      <c r="C171" s="104"/>
      <c r="G171" s="4"/>
      <c r="H171" s="4"/>
    </row>
    <row r="172" spans="2:8" ht="15">
      <c r="B172" s="104" t="s">
        <v>173</v>
      </c>
      <c r="C172" s="104"/>
      <c r="G172" s="4"/>
      <c r="H172" s="4"/>
    </row>
    <row r="173" spans="2:8" ht="15">
      <c r="B173" s="104">
        <v>11.7</v>
      </c>
      <c r="C173" s="104">
        <v>3</v>
      </c>
      <c r="G173" s="112">
        <f>B173*C173</f>
        <v>35.099999999999994</v>
      </c>
      <c r="H173" s="4"/>
    </row>
    <row r="174" spans="2:8" ht="15">
      <c r="B174" s="104" t="s">
        <v>174</v>
      </c>
      <c r="C174" s="104"/>
      <c r="D174">
        <v>2</v>
      </c>
      <c r="E174">
        <v>0.6</v>
      </c>
      <c r="G174" s="112">
        <f>D174*E174</f>
        <v>1.2</v>
      </c>
      <c r="H174" s="4"/>
    </row>
    <row r="175" spans="2:8" ht="15">
      <c r="B175" s="104" t="s">
        <v>175</v>
      </c>
      <c r="C175" s="104"/>
      <c r="D175">
        <v>0.8</v>
      </c>
      <c r="E175">
        <v>2.1</v>
      </c>
      <c r="G175" s="112">
        <f>D175*E175</f>
        <v>1.6800000000000002</v>
      </c>
      <c r="H175" s="4"/>
    </row>
    <row r="176" spans="2:8" ht="15">
      <c r="B176" s="104"/>
      <c r="C176" s="104"/>
      <c r="G176" s="4"/>
      <c r="H176" s="4"/>
    </row>
    <row r="177" spans="2:8" ht="15">
      <c r="B177" s="104"/>
      <c r="C177" s="104"/>
      <c r="F177" t="s">
        <v>12</v>
      </c>
      <c r="G177" s="4">
        <f>G173-G174-G175</f>
        <v>32.21999999999999</v>
      </c>
      <c r="H177" s="4" t="s">
        <v>132</v>
      </c>
    </row>
    <row r="178" spans="2:8" ht="15">
      <c r="B178" s="104"/>
      <c r="C178" s="104"/>
      <c r="G178" s="4"/>
      <c r="H178" s="4"/>
    </row>
    <row r="179" spans="2:8" ht="15">
      <c r="B179" s="104" t="s">
        <v>177</v>
      </c>
      <c r="C179" s="104"/>
      <c r="G179" s="4"/>
      <c r="H179" s="4"/>
    </row>
    <row r="180" spans="2:8" ht="15">
      <c r="B180" s="104">
        <v>10.74</v>
      </c>
      <c r="C180" s="104">
        <v>3</v>
      </c>
      <c r="G180" s="112">
        <f>B180*C180</f>
        <v>32.22</v>
      </c>
      <c r="H180" s="4"/>
    </row>
    <row r="181" spans="2:8" ht="15">
      <c r="B181" s="104" t="s">
        <v>178</v>
      </c>
      <c r="C181" s="104"/>
      <c r="D181">
        <v>0.8</v>
      </c>
      <c r="E181">
        <v>2.1</v>
      </c>
      <c r="F181">
        <v>2</v>
      </c>
      <c r="G181" s="112">
        <f>D181*E181*F181</f>
        <v>3.3600000000000003</v>
      </c>
      <c r="H181" s="4"/>
    </row>
    <row r="182" spans="2:8" ht="15">
      <c r="B182" s="104"/>
      <c r="C182" s="104"/>
      <c r="G182" s="4"/>
      <c r="H182" s="4"/>
    </row>
    <row r="183" spans="2:8" ht="15">
      <c r="B183" s="104"/>
      <c r="C183" s="104"/>
      <c r="F183" t="s">
        <v>12</v>
      </c>
      <c r="G183" s="4">
        <f>G180-G181</f>
        <v>28.86</v>
      </c>
      <c r="H183" s="4" t="s">
        <v>16</v>
      </c>
    </row>
    <row r="184" spans="2:8" ht="15">
      <c r="B184" s="104"/>
      <c r="C184" s="104"/>
      <c r="G184" s="4"/>
      <c r="H184" s="4"/>
    </row>
    <row r="185" spans="2:8" ht="15">
      <c r="B185" s="104" t="s">
        <v>179</v>
      </c>
      <c r="C185" s="104"/>
      <c r="G185" s="4"/>
      <c r="H185" s="4"/>
    </row>
    <row r="186" spans="2:8" ht="15">
      <c r="B186" s="104">
        <v>10.74</v>
      </c>
      <c r="C186" s="104">
        <v>3</v>
      </c>
      <c r="G186" s="4">
        <f>B186*C186</f>
        <v>32.22</v>
      </c>
      <c r="H186" s="4"/>
    </row>
    <row r="187" spans="2:8" ht="15">
      <c r="B187" s="104" t="s">
        <v>178</v>
      </c>
      <c r="C187" s="104"/>
      <c r="D187">
        <v>0.8</v>
      </c>
      <c r="E187">
        <v>2.1</v>
      </c>
      <c r="F187">
        <v>2</v>
      </c>
      <c r="G187" s="4">
        <f>D187*E187*F187</f>
        <v>3.3600000000000003</v>
      </c>
      <c r="H187" s="4"/>
    </row>
    <row r="188" spans="2:8" ht="15">
      <c r="B188" s="104"/>
      <c r="C188" s="104"/>
      <c r="G188" s="4"/>
      <c r="H188" s="4"/>
    </row>
    <row r="189" spans="2:8" ht="15">
      <c r="B189" s="104"/>
      <c r="C189" s="104"/>
      <c r="F189" t="s">
        <v>12</v>
      </c>
      <c r="G189" s="4">
        <f>G186-G187</f>
        <v>28.86</v>
      </c>
      <c r="H189" s="4" t="s">
        <v>16</v>
      </c>
    </row>
    <row r="190" spans="2:8" ht="15">
      <c r="B190" s="104"/>
      <c r="C190" s="104"/>
      <c r="G190" s="4"/>
      <c r="H190" s="4"/>
    </row>
    <row r="191" spans="2:8" ht="15">
      <c r="B191" s="104" t="s">
        <v>180</v>
      </c>
      <c r="C191" s="104"/>
      <c r="G191" s="4"/>
      <c r="H191" s="4"/>
    </row>
    <row r="192" spans="2:8" ht="15">
      <c r="B192" s="104">
        <v>6.22</v>
      </c>
      <c r="C192" s="104">
        <v>3</v>
      </c>
      <c r="G192" s="112">
        <f>B192*C192</f>
        <v>18.66</v>
      </c>
      <c r="H192" s="4"/>
    </row>
    <row r="193" spans="2:8" ht="15">
      <c r="B193" s="104" t="s">
        <v>175</v>
      </c>
      <c r="C193" s="104"/>
      <c r="D193">
        <v>0.8</v>
      </c>
      <c r="E193">
        <v>2.1</v>
      </c>
      <c r="G193" s="112">
        <f>D193*E193</f>
        <v>1.6800000000000002</v>
      </c>
      <c r="H193" s="4"/>
    </row>
    <row r="194" spans="2:3" ht="15">
      <c r="B194" s="104"/>
      <c r="C194" s="104"/>
    </row>
    <row r="195" spans="2:8" ht="15">
      <c r="B195" s="104"/>
      <c r="C195" s="104"/>
      <c r="F195" t="s">
        <v>12</v>
      </c>
      <c r="G195" s="4">
        <f>G192-G193</f>
        <v>16.98</v>
      </c>
      <c r="H195" s="4" t="s">
        <v>16</v>
      </c>
    </row>
    <row r="196" spans="2:3" ht="15">
      <c r="B196" s="104"/>
      <c r="C196" s="104"/>
    </row>
    <row r="197" spans="1:3" ht="15">
      <c r="A197" t="s">
        <v>342</v>
      </c>
      <c r="B197" s="104" t="s">
        <v>164</v>
      </c>
      <c r="C197" s="104"/>
    </row>
    <row r="198" spans="2:8" ht="15">
      <c r="B198" s="104" t="s">
        <v>292</v>
      </c>
      <c r="C198" s="104">
        <v>14.08</v>
      </c>
      <c r="D198" t="s">
        <v>132</v>
      </c>
      <c r="F198" s="104" t="s">
        <v>294</v>
      </c>
      <c r="G198" s="104">
        <v>14.08</v>
      </c>
      <c r="H198" t="s">
        <v>132</v>
      </c>
    </row>
    <row r="199" spans="2:8" ht="15">
      <c r="B199" s="104" t="s">
        <v>293</v>
      </c>
      <c r="C199" s="104">
        <v>7.4</v>
      </c>
      <c r="D199" t="s">
        <v>132</v>
      </c>
      <c r="F199" s="104" t="s">
        <v>295</v>
      </c>
      <c r="G199" s="104">
        <v>7.4</v>
      </c>
      <c r="H199" t="s">
        <v>132</v>
      </c>
    </row>
    <row r="200" spans="2:8" ht="15">
      <c r="B200" s="106" t="s">
        <v>291</v>
      </c>
      <c r="C200" s="104">
        <v>8</v>
      </c>
      <c r="D200" t="s">
        <v>16</v>
      </c>
      <c r="F200" s="106" t="s">
        <v>291</v>
      </c>
      <c r="G200" s="104">
        <v>8</v>
      </c>
      <c r="H200" t="s">
        <v>16</v>
      </c>
    </row>
    <row r="201" spans="2:3" ht="15">
      <c r="B201" s="104"/>
      <c r="C201" s="104"/>
    </row>
    <row r="202" spans="2:8" ht="15">
      <c r="B202" s="106" t="s">
        <v>296</v>
      </c>
      <c r="C202" s="106">
        <v>8.33</v>
      </c>
      <c r="D202" t="s">
        <v>16</v>
      </c>
      <c r="F202" t="s">
        <v>180</v>
      </c>
      <c r="G202">
        <v>2.82</v>
      </c>
      <c r="H202" t="s">
        <v>16</v>
      </c>
    </row>
    <row r="203" spans="2:3" ht="15">
      <c r="B203" s="104"/>
      <c r="C203" s="104"/>
    </row>
    <row r="204" spans="2:3" ht="15">
      <c r="B204" s="105">
        <f>C198+C199+C200+C202+G198+G199+G200+G202</f>
        <v>70.10999999999999</v>
      </c>
      <c r="C204" s="105" t="s">
        <v>16</v>
      </c>
    </row>
    <row r="205" spans="2:3" ht="15">
      <c r="B205" s="104"/>
      <c r="C205" s="104"/>
    </row>
    <row r="206" spans="2:3" ht="15">
      <c r="B206" s="104"/>
      <c r="C206" s="104"/>
    </row>
    <row r="207" spans="1:2" ht="15">
      <c r="A207" t="s">
        <v>343</v>
      </c>
      <c r="B207" s="103" t="s">
        <v>181</v>
      </c>
    </row>
    <row r="208" spans="1:10" ht="15">
      <c r="A208" t="s">
        <v>297</v>
      </c>
      <c r="B208" s="104">
        <v>5</v>
      </c>
      <c r="C208" t="s">
        <v>149</v>
      </c>
      <c r="E208">
        <v>0.8</v>
      </c>
      <c r="F208">
        <v>2.1</v>
      </c>
      <c r="G208">
        <v>2</v>
      </c>
      <c r="I208" s="69">
        <f>B208*E208*F208*G208</f>
        <v>16.8</v>
      </c>
      <c r="J208" s="69" t="s">
        <v>16</v>
      </c>
    </row>
    <row r="210" spans="1:2" ht="15">
      <c r="A210" t="s">
        <v>344</v>
      </c>
      <c r="B210" t="s">
        <v>182</v>
      </c>
    </row>
    <row r="211" spans="1:10" ht="15">
      <c r="A211" t="s">
        <v>298</v>
      </c>
      <c r="B211">
        <v>1.2</v>
      </c>
      <c r="C211">
        <v>0.6</v>
      </c>
      <c r="D211">
        <v>2</v>
      </c>
      <c r="E211">
        <v>2</v>
      </c>
      <c r="G211">
        <f>B211*C211*D211*E211</f>
        <v>2.88</v>
      </c>
      <c r="I211" s="69">
        <f>G211+G212</f>
        <v>10.079999999999998</v>
      </c>
      <c r="J211" s="69" t="s">
        <v>16</v>
      </c>
    </row>
    <row r="212" spans="1:7" ht="15">
      <c r="A212" t="s">
        <v>298</v>
      </c>
      <c r="B212">
        <v>2</v>
      </c>
      <c r="C212">
        <v>0.6</v>
      </c>
      <c r="D212">
        <v>3</v>
      </c>
      <c r="E212">
        <v>2</v>
      </c>
      <c r="G212">
        <f>B212*C212*D212*E212</f>
        <v>7.199999999999999</v>
      </c>
    </row>
    <row r="215" spans="1:2" ht="15">
      <c r="A215" t="s">
        <v>345</v>
      </c>
      <c r="B215" t="s">
        <v>184</v>
      </c>
    </row>
    <row r="216" spans="1:3" ht="15">
      <c r="A216" t="s">
        <v>346</v>
      </c>
      <c r="B216" s="104" t="s">
        <v>185</v>
      </c>
      <c r="C216" s="104"/>
    </row>
    <row r="217" spans="2:6" ht="15">
      <c r="B217" s="104">
        <v>4.7</v>
      </c>
      <c r="C217" s="104">
        <v>16.3</v>
      </c>
      <c r="E217" s="69">
        <f>B217*C217</f>
        <v>76.61</v>
      </c>
      <c r="F217" s="69" t="s">
        <v>132</v>
      </c>
    </row>
    <row r="218" spans="2:3" ht="15">
      <c r="B218" s="104"/>
      <c r="C218" s="104"/>
    </row>
    <row r="219" spans="1:3" ht="15">
      <c r="A219" t="s">
        <v>347</v>
      </c>
      <c r="B219" s="104" t="s">
        <v>187</v>
      </c>
      <c r="C219" s="104"/>
    </row>
    <row r="220" spans="2:6" ht="15">
      <c r="B220" s="104">
        <v>4.7</v>
      </c>
      <c r="C220" s="104">
        <v>16.3</v>
      </c>
      <c r="E220" s="69">
        <f>B220*C220</f>
        <v>76.61</v>
      </c>
      <c r="F220" s="69" t="s">
        <v>132</v>
      </c>
    </row>
    <row r="221" spans="2:3" ht="15">
      <c r="B221" s="104"/>
      <c r="C221" s="104"/>
    </row>
    <row r="222" spans="2:3" ht="15">
      <c r="B222" s="104"/>
      <c r="C222" s="104"/>
    </row>
    <row r="223" spans="1:10" ht="15">
      <c r="A223" s="56" t="s">
        <v>348</v>
      </c>
      <c r="B223" s="140" t="s">
        <v>321</v>
      </c>
      <c r="C223" s="106"/>
      <c r="D223" s="56"/>
      <c r="E223" s="56"/>
      <c r="F223" s="56"/>
      <c r="G223" s="56"/>
      <c r="H223" s="56"/>
      <c r="I223" s="56"/>
      <c r="J223" s="56"/>
    </row>
    <row r="224" spans="1:10" ht="15">
      <c r="A224" s="56"/>
      <c r="B224" s="141">
        <v>5</v>
      </c>
      <c r="C224" s="105" t="s">
        <v>149</v>
      </c>
      <c r="D224" s="56"/>
      <c r="E224" s="56"/>
      <c r="F224" s="56"/>
      <c r="G224" s="56"/>
      <c r="H224" s="56"/>
      <c r="I224" s="56"/>
      <c r="J224" s="56"/>
    </row>
    <row r="225" spans="1:10" ht="15">
      <c r="A225" s="56"/>
      <c r="B225" s="140"/>
      <c r="C225" s="106"/>
      <c r="D225" s="56"/>
      <c r="E225" s="56"/>
      <c r="F225" s="56"/>
      <c r="G225" s="56"/>
      <c r="H225" s="56"/>
      <c r="I225" s="56"/>
      <c r="J225" s="56"/>
    </row>
    <row r="226" spans="1:10" ht="15">
      <c r="A226" s="56" t="s">
        <v>349</v>
      </c>
      <c r="B226" s="140" t="s">
        <v>322</v>
      </c>
      <c r="C226" s="106"/>
      <c r="D226" s="56"/>
      <c r="E226" s="56"/>
      <c r="F226" s="56"/>
      <c r="G226" s="56"/>
      <c r="H226" s="56"/>
      <c r="I226" s="56"/>
      <c r="J226" s="56"/>
    </row>
    <row r="227" spans="1:10" ht="15">
      <c r="A227" s="56"/>
      <c r="B227" s="104">
        <v>5.5</v>
      </c>
      <c r="C227" s="104">
        <v>17.85</v>
      </c>
      <c r="E227" s="69">
        <f>E231</f>
        <v>108.43500000000002</v>
      </c>
      <c r="F227" s="69" t="s">
        <v>132</v>
      </c>
      <c r="G227" s="56"/>
      <c r="H227" s="56"/>
      <c r="I227" s="56"/>
      <c r="J227" s="56"/>
    </row>
    <row r="228" spans="1:10" ht="15">
      <c r="A228" s="56"/>
      <c r="B228" s="106"/>
      <c r="C228" s="104">
        <v>10.26</v>
      </c>
      <c r="D228" t="s">
        <v>16</v>
      </c>
      <c r="E228" t="s">
        <v>499</v>
      </c>
      <c r="F228" s="56"/>
      <c r="G228" s="56"/>
      <c r="H228" s="56"/>
      <c r="I228" s="56"/>
      <c r="J228" s="56"/>
    </row>
    <row r="229" spans="1:10" ht="15">
      <c r="A229" s="56"/>
      <c r="B229" s="106"/>
      <c r="C229" s="104"/>
      <c r="F229" s="56"/>
      <c r="G229" s="56"/>
      <c r="H229" s="56"/>
      <c r="I229" s="56"/>
      <c r="J229" s="56"/>
    </row>
    <row r="230" spans="1:3" ht="15">
      <c r="A230" t="s">
        <v>350</v>
      </c>
      <c r="B230" s="110" t="s">
        <v>191</v>
      </c>
      <c r="C230" s="104"/>
    </row>
    <row r="231" spans="2:6" ht="15">
      <c r="B231" s="104">
        <v>5.5</v>
      </c>
      <c r="C231" s="104">
        <v>17.85</v>
      </c>
      <c r="E231" s="69">
        <f>(B231*C231)+C232</f>
        <v>108.43500000000002</v>
      </c>
      <c r="F231" s="69" t="s">
        <v>132</v>
      </c>
    </row>
    <row r="232" spans="2:5" ht="15">
      <c r="B232" s="104"/>
      <c r="C232" s="104">
        <v>10.26</v>
      </c>
      <c r="D232" t="s">
        <v>16</v>
      </c>
      <c r="E232" t="s">
        <v>499</v>
      </c>
    </row>
    <row r="233" spans="2:3" ht="15">
      <c r="B233" s="104"/>
      <c r="C233" s="104"/>
    </row>
    <row r="234" spans="1:3" ht="15">
      <c r="A234" t="s">
        <v>351</v>
      </c>
      <c r="B234" s="104" t="s">
        <v>193</v>
      </c>
      <c r="C234" s="104"/>
    </row>
    <row r="235" spans="2:3" ht="15">
      <c r="B235" s="105">
        <f>17.85+1.9+1.9</f>
        <v>21.65</v>
      </c>
      <c r="C235" s="105" t="s">
        <v>15</v>
      </c>
    </row>
    <row r="236" spans="2:3" ht="15">
      <c r="B236" s="104"/>
      <c r="C236" s="104"/>
    </row>
    <row r="237" spans="2:3" ht="15">
      <c r="B237" s="104"/>
      <c r="C237" s="104"/>
    </row>
    <row r="238" spans="1:3" ht="15">
      <c r="A238" t="s">
        <v>352</v>
      </c>
      <c r="B238" s="103" t="s">
        <v>195</v>
      </c>
      <c r="C238" s="104"/>
    </row>
    <row r="239" spans="1:10" ht="15">
      <c r="A239" t="s">
        <v>299</v>
      </c>
      <c r="B239" s="103">
        <f>B143</f>
        <v>16.85</v>
      </c>
      <c r="C239" s="104" t="s">
        <v>133</v>
      </c>
      <c r="D239">
        <v>0.55</v>
      </c>
      <c r="E239" t="s">
        <v>133</v>
      </c>
      <c r="F239">
        <f>B239*D239</f>
        <v>9.267500000000002</v>
      </c>
      <c r="G239" t="s">
        <v>16</v>
      </c>
      <c r="I239" s="69">
        <f>F239+F240</f>
        <v>11.467500000000001</v>
      </c>
      <c r="J239" s="69" t="s">
        <v>16</v>
      </c>
    </row>
    <row r="240" spans="1:7" ht="15">
      <c r="A240" t="s">
        <v>300</v>
      </c>
      <c r="B240" s="106">
        <v>1.1</v>
      </c>
      <c r="C240" s="106" t="s">
        <v>132</v>
      </c>
      <c r="D240" s="56">
        <v>2</v>
      </c>
      <c r="E240" s="56" t="s">
        <v>301</v>
      </c>
      <c r="F240" s="56">
        <f>B240*D240</f>
        <v>2.2</v>
      </c>
      <c r="G240" t="s">
        <v>16</v>
      </c>
    </row>
    <row r="241" spans="2:6" ht="15">
      <c r="B241" s="104"/>
      <c r="C241" s="104"/>
      <c r="E241" s="56"/>
      <c r="F241" s="56"/>
    </row>
    <row r="242" spans="1:15" ht="21.75" customHeight="1">
      <c r="A242" s="152" t="s">
        <v>26</v>
      </c>
      <c r="B242" s="154" t="s">
        <v>199</v>
      </c>
      <c r="C242" s="154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</row>
    <row r="243" spans="1:6" ht="15">
      <c r="A243" t="s">
        <v>27</v>
      </c>
      <c r="B243" s="110" t="s">
        <v>270</v>
      </c>
      <c r="C243" s="104"/>
      <c r="E243" s="56"/>
      <c r="F243" s="56"/>
    </row>
    <row r="244" spans="2:7" ht="15">
      <c r="B244" s="104">
        <v>22.7</v>
      </c>
      <c r="C244" s="104" t="s">
        <v>16</v>
      </c>
      <c r="D244">
        <v>0.1</v>
      </c>
      <c r="E244" s="56" t="s">
        <v>15</v>
      </c>
      <c r="F244" s="69">
        <f>B244*D244</f>
        <v>2.27</v>
      </c>
      <c r="G244" s="69" t="s">
        <v>11</v>
      </c>
    </row>
    <row r="245" spans="2:6" ht="15">
      <c r="B245" s="104"/>
      <c r="C245" s="104"/>
      <c r="E245" s="56"/>
      <c r="F245" s="56"/>
    </row>
    <row r="246" spans="1:6" ht="15">
      <c r="A246" t="s">
        <v>28</v>
      </c>
      <c r="B246" s="104" t="s">
        <v>274</v>
      </c>
      <c r="C246" s="104"/>
      <c r="E246" s="56"/>
      <c r="F246" s="56"/>
    </row>
    <row r="247" spans="2:6" ht="15">
      <c r="B247" s="105">
        <v>104.5</v>
      </c>
      <c r="C247" s="105" t="s">
        <v>16</v>
      </c>
      <c r="D247" t="s">
        <v>278</v>
      </c>
      <c r="E247" s="56"/>
      <c r="F247" s="56"/>
    </row>
    <row r="248" spans="2:6" ht="15">
      <c r="B248" s="104"/>
      <c r="C248" s="104"/>
      <c r="E248" s="56"/>
      <c r="F248" s="56"/>
    </row>
    <row r="249" spans="1:6" ht="15">
      <c r="A249" t="s">
        <v>127</v>
      </c>
      <c r="B249" s="104" t="s">
        <v>302</v>
      </c>
      <c r="C249" s="104"/>
      <c r="E249" s="56"/>
      <c r="F249" s="56"/>
    </row>
    <row r="250" spans="2:6" ht="15">
      <c r="B250" s="104" t="s">
        <v>200</v>
      </c>
      <c r="C250" s="104"/>
      <c r="E250" s="56"/>
      <c r="F250" s="56"/>
    </row>
    <row r="251" spans="2:7" ht="15">
      <c r="B251" s="106">
        <f>478.82+276.4</f>
        <v>755.22</v>
      </c>
      <c r="C251" s="106" t="s">
        <v>16</v>
      </c>
      <c r="D251">
        <v>0.07</v>
      </c>
      <c r="E251" s="56"/>
      <c r="F251" s="69">
        <f>B251*D251</f>
        <v>52.86540000000001</v>
      </c>
      <c r="G251" s="69" t="s">
        <v>11</v>
      </c>
    </row>
    <row r="252" spans="2:3" ht="15">
      <c r="B252" s="104"/>
      <c r="C252" s="104"/>
    </row>
    <row r="253" spans="1:15" ht="27.75" customHeight="1">
      <c r="A253" s="152" t="s">
        <v>29</v>
      </c>
      <c r="B253" s="154" t="s">
        <v>197</v>
      </c>
      <c r="C253" s="154"/>
      <c r="D253" s="152"/>
      <c r="E253" s="152"/>
      <c r="F253" s="152">
        <v>9</v>
      </c>
      <c r="G253" s="152" t="s">
        <v>149</v>
      </c>
      <c r="H253" s="152"/>
      <c r="I253" s="152"/>
      <c r="J253" s="152"/>
      <c r="K253" s="152"/>
      <c r="L253" s="152"/>
      <c r="M253" s="152"/>
      <c r="N253" s="152"/>
      <c r="O253" s="152"/>
    </row>
    <row r="254" spans="1:2" ht="15">
      <c r="A254" t="s">
        <v>122</v>
      </c>
      <c r="B254" s="116" t="s">
        <v>65</v>
      </c>
    </row>
    <row r="255" spans="2:8" ht="15">
      <c r="B255" s="104">
        <v>2.5</v>
      </c>
      <c r="C255">
        <v>2.5</v>
      </c>
      <c r="D255">
        <v>0.3</v>
      </c>
      <c r="E255">
        <v>9</v>
      </c>
      <c r="G255" s="69">
        <f>B255*C255*D255*E255</f>
        <v>16.875</v>
      </c>
      <c r="H255" s="69" t="s">
        <v>134</v>
      </c>
    </row>
    <row r="256" ht="15">
      <c r="B256" s="104"/>
    </row>
    <row r="257" spans="1:2" ht="15">
      <c r="A257" t="s">
        <v>276</v>
      </c>
      <c r="B257" s="110" t="s">
        <v>308</v>
      </c>
    </row>
    <row r="258" spans="2:7" ht="15">
      <c r="B258" s="104">
        <v>2.5</v>
      </c>
      <c r="C258">
        <v>2.5</v>
      </c>
      <c r="D258">
        <v>9</v>
      </c>
      <c r="F258" s="69">
        <f>B258*C258*D258</f>
        <v>56.25</v>
      </c>
      <c r="G258" s="69" t="s">
        <v>132</v>
      </c>
    </row>
    <row r="259" ht="15">
      <c r="B259" s="104"/>
    </row>
    <row r="260" spans="1:2" ht="15">
      <c r="A260" t="s">
        <v>277</v>
      </c>
      <c r="B260" s="104" t="s">
        <v>137</v>
      </c>
    </row>
    <row r="261" spans="2:7" ht="15">
      <c r="B261" s="104">
        <v>2.5</v>
      </c>
      <c r="C261">
        <v>2.5</v>
      </c>
      <c r="D261">
        <v>0.05</v>
      </c>
      <c r="E261">
        <v>9</v>
      </c>
      <c r="F261" s="69">
        <f>B261*C261*D261*E261</f>
        <v>2.8125</v>
      </c>
      <c r="G261" s="69" t="s">
        <v>134</v>
      </c>
    </row>
    <row r="262" ht="15">
      <c r="B262" s="104"/>
    </row>
    <row r="263" ht="15">
      <c r="B263" s="104"/>
    </row>
    <row r="264" spans="1:2" ht="15">
      <c r="A264" t="s">
        <v>353</v>
      </c>
      <c r="B264" s="104" t="s">
        <v>67</v>
      </c>
    </row>
    <row r="265" spans="2:7" ht="15">
      <c r="B265" s="104">
        <v>10</v>
      </c>
      <c r="C265">
        <v>0.3</v>
      </c>
      <c r="D265">
        <v>9</v>
      </c>
      <c r="F265" s="69">
        <f>B265*C265*D265</f>
        <v>27</v>
      </c>
      <c r="G265" s="69" t="s">
        <v>132</v>
      </c>
    </row>
    <row r="266" ht="15">
      <c r="B266" s="104"/>
    </row>
    <row r="267" ht="15">
      <c r="B267" s="104"/>
    </row>
    <row r="268" spans="1:2" ht="15">
      <c r="A268" t="s">
        <v>354</v>
      </c>
      <c r="B268" s="104" t="s">
        <v>68</v>
      </c>
    </row>
    <row r="269" spans="2:8" ht="15">
      <c r="B269" s="104">
        <v>2.5</v>
      </c>
      <c r="C269">
        <v>2.5</v>
      </c>
      <c r="D269">
        <v>0.3</v>
      </c>
      <c r="E269">
        <v>9</v>
      </c>
      <c r="G269" s="69">
        <f>B269*C269*D269*E269</f>
        <v>16.875</v>
      </c>
      <c r="H269" s="69" t="s">
        <v>134</v>
      </c>
    </row>
    <row r="270" ht="15">
      <c r="B270" s="104"/>
    </row>
    <row r="271" ht="15">
      <c r="B271" s="104"/>
    </row>
    <row r="272" spans="1:2" ht="15">
      <c r="A272" t="s">
        <v>355</v>
      </c>
      <c r="B272" s="104" t="s">
        <v>69</v>
      </c>
    </row>
    <row r="273" spans="2:8" ht="15">
      <c r="B273" s="104">
        <v>2.5</v>
      </c>
      <c r="C273">
        <v>2.5</v>
      </c>
      <c r="D273">
        <v>0.3</v>
      </c>
      <c r="E273">
        <v>9</v>
      </c>
      <c r="G273" s="69">
        <f>B273*C273*D273*E273</f>
        <v>16.875</v>
      </c>
      <c r="H273" s="69" t="s">
        <v>134</v>
      </c>
    </row>
    <row r="274" ht="15">
      <c r="B274" s="104"/>
    </row>
    <row r="275" ht="15">
      <c r="B275" s="104"/>
    </row>
    <row r="276" spans="1:2" ht="15">
      <c r="A276" t="s">
        <v>356</v>
      </c>
      <c r="B276" s="104" t="s">
        <v>70</v>
      </c>
    </row>
    <row r="277" spans="2:6" ht="15">
      <c r="B277">
        <f>G273</f>
        <v>16.875</v>
      </c>
      <c r="C277">
        <v>70</v>
      </c>
      <c r="E277" s="69">
        <f>B277*C277</f>
        <v>1181.25</v>
      </c>
      <c r="F277" s="69" t="s">
        <v>139</v>
      </c>
    </row>
    <row r="280" spans="1:15" ht="26.25" customHeight="1">
      <c r="A280" s="152" t="s">
        <v>30</v>
      </c>
      <c r="B280" s="152" t="s">
        <v>113</v>
      </c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</row>
    <row r="281" spans="1:3" ht="15">
      <c r="A281" t="s">
        <v>123</v>
      </c>
      <c r="B281">
        <v>34</v>
      </c>
      <c r="C281" t="s">
        <v>313</v>
      </c>
    </row>
    <row r="282" ht="15">
      <c r="A282" t="s">
        <v>124</v>
      </c>
    </row>
    <row r="284" spans="1:2" ht="15">
      <c r="A284" t="s">
        <v>303</v>
      </c>
      <c r="B284" s="104" t="s">
        <v>309</v>
      </c>
    </row>
    <row r="285" ht="15">
      <c r="B285" s="104"/>
    </row>
    <row r="286" ht="15">
      <c r="B286" s="104"/>
    </row>
    <row r="287" spans="1:2" ht="15">
      <c r="A287" t="s">
        <v>304</v>
      </c>
      <c r="B287" s="104" t="s">
        <v>311</v>
      </c>
    </row>
    <row r="288" ht="17.25" customHeight="1"/>
    <row r="290" spans="1:4" ht="15">
      <c r="A290" s="4"/>
      <c r="B290" s="109"/>
      <c r="C290" s="4"/>
      <c r="D290" s="4"/>
    </row>
    <row r="291" spans="1:15" ht="21.75" customHeight="1">
      <c r="A291" s="158" t="s">
        <v>32</v>
      </c>
      <c r="B291" s="159" t="s">
        <v>513</v>
      </c>
      <c r="C291" s="158"/>
      <c r="D291" s="158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</row>
    <row r="292" spans="1:2" ht="15">
      <c r="A292" t="s">
        <v>249</v>
      </c>
      <c r="B292" s="104" t="s">
        <v>272</v>
      </c>
    </row>
    <row r="293" spans="2:8" ht="15">
      <c r="B293" s="104">
        <v>12</v>
      </c>
      <c r="C293" t="s">
        <v>407</v>
      </c>
      <c r="G293" s="69">
        <f>B293*B294</f>
        <v>12</v>
      </c>
      <c r="H293" s="69" t="s">
        <v>16</v>
      </c>
    </row>
    <row r="294" spans="2:3" ht="15">
      <c r="B294" s="104">
        <v>1</v>
      </c>
      <c r="C294" t="s">
        <v>408</v>
      </c>
    </row>
    <row r="295" ht="15">
      <c r="B295" s="104"/>
    </row>
    <row r="296" ht="15">
      <c r="B296" s="104"/>
    </row>
    <row r="297" spans="1:6" ht="15">
      <c r="A297" t="s">
        <v>250</v>
      </c>
      <c r="B297" s="104" t="s">
        <v>63</v>
      </c>
      <c r="C297" s="104"/>
      <c r="D297" s="104"/>
      <c r="E297" s="104"/>
      <c r="F297" s="104"/>
    </row>
    <row r="298" spans="2:7" ht="15">
      <c r="B298" s="104">
        <v>14</v>
      </c>
      <c r="C298" s="104" t="s">
        <v>136</v>
      </c>
      <c r="D298" s="104"/>
      <c r="E298" s="104"/>
      <c r="F298" s="105">
        <f>B298*B299</f>
        <v>14</v>
      </c>
      <c r="G298" s="69" t="s">
        <v>133</v>
      </c>
    </row>
    <row r="299" spans="2:6" ht="15">
      <c r="B299" s="104">
        <v>1</v>
      </c>
      <c r="C299" s="104" t="s">
        <v>133</v>
      </c>
      <c r="D299" s="104"/>
      <c r="E299" s="104"/>
      <c r="F299" s="104"/>
    </row>
    <row r="300" spans="2:6" ht="15">
      <c r="B300" s="104"/>
      <c r="C300" s="104"/>
      <c r="D300" s="104"/>
      <c r="E300" s="104"/>
      <c r="F300" s="104"/>
    </row>
    <row r="301" spans="1:2" ht="15">
      <c r="A301" t="s">
        <v>444</v>
      </c>
      <c r="B301" s="104" t="s">
        <v>189</v>
      </c>
    </row>
    <row r="302" spans="1:2" ht="15">
      <c r="A302" t="s">
        <v>445</v>
      </c>
      <c r="B302" s="104" t="s">
        <v>231</v>
      </c>
    </row>
    <row r="303" spans="2:8" ht="15">
      <c r="B303" s="104" t="s">
        <v>448</v>
      </c>
      <c r="G303" s="166"/>
      <c r="H303" s="166" t="s">
        <v>139</v>
      </c>
    </row>
    <row r="304" ht="15">
      <c r="B304" s="104"/>
    </row>
    <row r="306" spans="1:15" ht="15">
      <c r="A306" s="153" t="s">
        <v>33</v>
      </c>
      <c r="B306" s="152" t="s">
        <v>204</v>
      </c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</row>
    <row r="307" spans="1:2" ht="15">
      <c r="A307" t="s">
        <v>125</v>
      </c>
      <c r="B307" s="4" t="s">
        <v>216</v>
      </c>
    </row>
    <row r="308" spans="1:2" ht="15">
      <c r="A308" t="s">
        <v>357</v>
      </c>
      <c r="B308" s="116" t="s">
        <v>207</v>
      </c>
    </row>
    <row r="309" spans="2:4" ht="15">
      <c r="B309" s="69" t="s">
        <v>209</v>
      </c>
      <c r="C309" s="69"/>
      <c r="D309" s="69"/>
    </row>
    <row r="311" spans="1:2" ht="15">
      <c r="A311" t="s">
        <v>358</v>
      </c>
      <c r="B311" s="116" t="s">
        <v>208</v>
      </c>
    </row>
    <row r="312" spans="2:5" ht="15">
      <c r="B312" t="s">
        <v>210</v>
      </c>
      <c r="D312">
        <v>30</v>
      </c>
      <c r="E312" t="s">
        <v>133</v>
      </c>
    </row>
    <row r="313" spans="2:10" ht="15">
      <c r="B313" t="s">
        <v>211</v>
      </c>
      <c r="D313">
        <v>0.6</v>
      </c>
      <c r="E313" t="s">
        <v>133</v>
      </c>
      <c r="F313">
        <v>3</v>
      </c>
      <c r="G313" t="s">
        <v>136</v>
      </c>
      <c r="I313">
        <f>D312*D313*F313</f>
        <v>54</v>
      </c>
      <c r="J313" t="s">
        <v>132</v>
      </c>
    </row>
    <row r="314" spans="2:10" ht="15">
      <c r="B314" t="s">
        <v>212</v>
      </c>
      <c r="D314">
        <v>0.4</v>
      </c>
      <c r="E314" t="s">
        <v>133</v>
      </c>
      <c r="F314">
        <v>3</v>
      </c>
      <c r="G314" t="s">
        <v>136</v>
      </c>
      <c r="I314">
        <f>D312*D314*F314</f>
        <v>36</v>
      </c>
      <c r="J314" t="s">
        <v>132</v>
      </c>
    </row>
    <row r="316" spans="9:12" ht="15">
      <c r="I316" t="s">
        <v>176</v>
      </c>
      <c r="J316">
        <f>I313+I314</f>
        <v>90</v>
      </c>
      <c r="K316">
        <v>2</v>
      </c>
      <c r="L316" t="s">
        <v>213</v>
      </c>
    </row>
    <row r="317" spans="10:11" ht="15">
      <c r="J317" s="69">
        <f>J316*K316</f>
        <v>180</v>
      </c>
      <c r="K317" s="69" t="s">
        <v>132</v>
      </c>
    </row>
    <row r="319" spans="1:2" ht="15">
      <c r="A319" t="s">
        <v>359</v>
      </c>
      <c r="B319" s="104" t="s">
        <v>214</v>
      </c>
    </row>
    <row r="320" spans="2:7" ht="15">
      <c r="B320">
        <v>3</v>
      </c>
      <c r="C320">
        <v>2.1</v>
      </c>
      <c r="D320">
        <v>4</v>
      </c>
      <c r="F320" s="69">
        <f>B320*C320*D320</f>
        <v>25.200000000000003</v>
      </c>
      <c r="G320" s="69" t="s">
        <v>132</v>
      </c>
    </row>
    <row r="323" spans="1:2" ht="15">
      <c r="A323" t="s">
        <v>360</v>
      </c>
      <c r="B323" s="103" t="s">
        <v>219</v>
      </c>
    </row>
    <row r="324" spans="2:8" ht="15">
      <c r="B324">
        <v>110.4</v>
      </c>
      <c r="C324" t="s">
        <v>133</v>
      </c>
      <c r="D324">
        <v>1.2</v>
      </c>
      <c r="E324" t="s">
        <v>220</v>
      </c>
      <c r="G324" s="69">
        <f>B324*D324</f>
        <v>132.48</v>
      </c>
      <c r="H324" s="69" t="s">
        <v>132</v>
      </c>
    </row>
    <row r="326" spans="1:2" ht="15">
      <c r="A326" t="s">
        <v>361</v>
      </c>
      <c r="B326" s="104" t="s">
        <v>221</v>
      </c>
    </row>
    <row r="327" spans="2:11" ht="15">
      <c r="B327">
        <v>145.95</v>
      </c>
      <c r="C327" t="s">
        <v>132</v>
      </c>
      <c r="D327" t="s">
        <v>222</v>
      </c>
      <c r="J327" s="69">
        <f>G328-M336</f>
        <v>393</v>
      </c>
      <c r="K327" s="69" t="s">
        <v>132</v>
      </c>
    </row>
    <row r="328" spans="2:8" ht="15">
      <c r="B328">
        <v>145.95</v>
      </c>
      <c r="C328" t="s">
        <v>132</v>
      </c>
      <c r="D328" t="s">
        <v>222</v>
      </c>
      <c r="F328" t="s">
        <v>176</v>
      </c>
      <c r="G328">
        <f>B327+B328+B329+B330</f>
        <v>507.6</v>
      </c>
      <c r="H328" t="s">
        <v>132</v>
      </c>
    </row>
    <row r="329" spans="2:4" ht="15">
      <c r="B329">
        <v>107.85</v>
      </c>
      <c r="C329" t="s">
        <v>132</v>
      </c>
      <c r="D329" t="s">
        <v>223</v>
      </c>
    </row>
    <row r="330" spans="2:4" ht="15">
      <c r="B330">
        <v>107.85</v>
      </c>
      <c r="C330" t="s">
        <v>132</v>
      </c>
      <c r="D330" t="s">
        <v>223</v>
      </c>
    </row>
    <row r="332" ht="15">
      <c r="B332" t="s">
        <v>224</v>
      </c>
    </row>
    <row r="333" spans="2:10" ht="15">
      <c r="B333" t="s">
        <v>225</v>
      </c>
      <c r="D333">
        <v>30</v>
      </c>
      <c r="E333">
        <v>0.4</v>
      </c>
      <c r="F333">
        <v>3</v>
      </c>
      <c r="G333">
        <v>2</v>
      </c>
      <c r="I333">
        <f>G333*F333*E333*D333</f>
        <v>72.00000000000001</v>
      </c>
      <c r="J333" t="s">
        <v>132</v>
      </c>
    </row>
    <row r="334" spans="2:10" ht="15">
      <c r="B334" t="s">
        <v>226</v>
      </c>
      <c r="D334">
        <v>3</v>
      </c>
      <c r="E334">
        <v>2.1</v>
      </c>
      <c r="F334">
        <v>4</v>
      </c>
      <c r="I334">
        <f>D334*E334*F334</f>
        <v>25.200000000000003</v>
      </c>
      <c r="J334" t="s">
        <v>132</v>
      </c>
    </row>
    <row r="335" spans="2:10" ht="15">
      <c r="B335" t="s">
        <v>227</v>
      </c>
      <c r="D335">
        <v>2.3</v>
      </c>
      <c r="E335">
        <v>3</v>
      </c>
      <c r="F335">
        <v>2</v>
      </c>
      <c r="I335">
        <f>D335*E335*F335</f>
        <v>13.799999999999999</v>
      </c>
      <c r="J335" t="s">
        <v>132</v>
      </c>
    </row>
    <row r="336" spans="2:14" ht="15">
      <c r="B336" t="s">
        <v>228</v>
      </c>
      <c r="D336">
        <v>1.2</v>
      </c>
      <c r="E336">
        <v>3</v>
      </c>
      <c r="I336">
        <f>D336*E336</f>
        <v>3.5999999999999996</v>
      </c>
      <c r="J336" t="s">
        <v>132</v>
      </c>
      <c r="K336" t="s">
        <v>229</v>
      </c>
      <c r="M336">
        <f>I333+I334+I335+I336</f>
        <v>114.60000000000001</v>
      </c>
      <c r="N336" t="s">
        <v>132</v>
      </c>
    </row>
    <row r="339" spans="1:2" ht="15">
      <c r="A339" t="s">
        <v>126</v>
      </c>
      <c r="B339" s="4" t="s">
        <v>218</v>
      </c>
    </row>
    <row r="340" spans="1:11" ht="15">
      <c r="A340" t="s">
        <v>362</v>
      </c>
      <c r="B340" s="104" t="s">
        <v>221</v>
      </c>
      <c r="J340" s="69">
        <f>G342-I347</f>
        <v>482.40000000000003</v>
      </c>
      <c r="K340" s="69" t="s">
        <v>16</v>
      </c>
    </row>
    <row r="341" spans="2:4" ht="15">
      <c r="B341">
        <v>145.95</v>
      </c>
      <c r="C341" t="s">
        <v>132</v>
      </c>
      <c r="D341" t="s">
        <v>222</v>
      </c>
    </row>
    <row r="342" spans="2:8" ht="15">
      <c r="B342">
        <v>145.95</v>
      </c>
      <c r="C342" t="s">
        <v>132</v>
      </c>
      <c r="D342" t="s">
        <v>222</v>
      </c>
      <c r="F342" t="s">
        <v>176</v>
      </c>
      <c r="G342">
        <f>B341+B342+B343+B344</f>
        <v>507.6</v>
      </c>
      <c r="H342" t="s">
        <v>132</v>
      </c>
    </row>
    <row r="343" spans="2:4" ht="15">
      <c r="B343">
        <v>107.85</v>
      </c>
      <c r="C343" t="s">
        <v>132</v>
      </c>
      <c r="D343" t="s">
        <v>223</v>
      </c>
    </row>
    <row r="344" spans="2:4" ht="15">
      <c r="B344">
        <v>107.85</v>
      </c>
      <c r="C344" t="s">
        <v>132</v>
      </c>
      <c r="D344" t="s">
        <v>223</v>
      </c>
    </row>
    <row r="346" ht="15">
      <c r="B346" t="s">
        <v>224</v>
      </c>
    </row>
    <row r="347" spans="2:10" ht="15">
      <c r="B347" t="s">
        <v>226</v>
      </c>
      <c r="D347">
        <v>3</v>
      </c>
      <c r="E347">
        <v>2.1</v>
      </c>
      <c r="F347">
        <v>4</v>
      </c>
      <c r="I347">
        <f>D347*E347*F347</f>
        <v>25.200000000000003</v>
      </c>
      <c r="J347" t="s">
        <v>132</v>
      </c>
    </row>
    <row r="349" spans="1:2" ht="15">
      <c r="A349" t="s">
        <v>363</v>
      </c>
      <c r="B349" s="104" t="s">
        <v>214</v>
      </c>
    </row>
    <row r="350" spans="2:7" ht="15">
      <c r="B350">
        <v>3</v>
      </c>
      <c r="C350">
        <v>2.1</v>
      </c>
      <c r="D350">
        <v>4</v>
      </c>
      <c r="F350" s="69">
        <f>B350*C350*D350</f>
        <v>25.200000000000003</v>
      </c>
      <c r="G350" s="69" t="s">
        <v>132</v>
      </c>
    </row>
    <row r="354" spans="1:2" ht="15">
      <c r="A354" t="s">
        <v>251</v>
      </c>
      <c r="B354" s="4" t="s">
        <v>230</v>
      </c>
    </row>
    <row r="355" spans="1:2" ht="15">
      <c r="A355" t="s">
        <v>364</v>
      </c>
      <c r="B355" t="s">
        <v>231</v>
      </c>
    </row>
    <row r="357" spans="2:10" ht="15">
      <c r="B357">
        <v>27</v>
      </c>
      <c r="C357">
        <v>38.55</v>
      </c>
      <c r="E357">
        <f>B357*C357</f>
        <v>1040.85</v>
      </c>
      <c r="F357" t="s">
        <v>16</v>
      </c>
      <c r="H357" s="124" t="s">
        <v>12</v>
      </c>
      <c r="I357" s="124">
        <f>E357*C358</f>
        <v>11449.349999999999</v>
      </c>
      <c r="J357" s="124" t="s">
        <v>21</v>
      </c>
    </row>
    <row r="358" spans="3:4" ht="15">
      <c r="C358">
        <v>11</v>
      </c>
      <c r="D358" t="s">
        <v>269</v>
      </c>
    </row>
    <row r="360" spans="1:15" ht="23.25" customHeight="1">
      <c r="A360" s="152" t="s">
        <v>35</v>
      </c>
      <c r="B360" s="152" t="s">
        <v>327</v>
      </c>
      <c r="C360" s="152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</row>
    <row r="361" spans="1:2" ht="15">
      <c r="A361" t="s">
        <v>252</v>
      </c>
      <c r="B361" t="s">
        <v>328</v>
      </c>
    </row>
    <row r="362" spans="1:6" ht="15">
      <c r="A362" t="s">
        <v>365</v>
      </c>
      <c r="B362" s="104" t="s">
        <v>61</v>
      </c>
      <c r="C362" s="104"/>
      <c r="D362" s="104"/>
      <c r="E362" s="104"/>
      <c r="F362" s="104"/>
    </row>
    <row r="363" spans="2:8" ht="15">
      <c r="B363" s="104">
        <v>18.4</v>
      </c>
      <c r="C363" s="104">
        <v>36.4</v>
      </c>
      <c r="D363" s="104">
        <v>18.4</v>
      </c>
      <c r="E363" s="106">
        <v>36.4</v>
      </c>
      <c r="F363" s="104"/>
      <c r="G363" s="69">
        <f>B363+C363+D363+E363</f>
        <v>109.6</v>
      </c>
      <c r="H363" s="69" t="s">
        <v>133</v>
      </c>
    </row>
    <row r="364" spans="2:6" ht="15">
      <c r="B364" s="104"/>
      <c r="C364" s="104"/>
      <c r="D364" s="104"/>
      <c r="E364" s="104"/>
      <c r="F364" s="104"/>
    </row>
    <row r="365" spans="2:6" ht="15">
      <c r="B365" s="104"/>
      <c r="C365" s="104"/>
      <c r="D365" s="104"/>
      <c r="E365" s="104"/>
      <c r="F365" s="104"/>
    </row>
    <row r="366" spans="1:6" ht="15">
      <c r="A366" t="s">
        <v>366</v>
      </c>
      <c r="B366" s="104" t="s">
        <v>63</v>
      </c>
      <c r="C366" s="104"/>
      <c r="D366" s="104"/>
      <c r="E366" s="104"/>
      <c r="F366" s="104"/>
    </row>
    <row r="367" spans="2:7" ht="15">
      <c r="B367" s="104">
        <v>54</v>
      </c>
      <c r="C367" s="104" t="s">
        <v>136</v>
      </c>
      <c r="D367" s="104"/>
      <c r="E367" s="104"/>
      <c r="F367" s="105">
        <f>B367*B368</f>
        <v>108</v>
      </c>
      <c r="G367" s="69" t="s">
        <v>133</v>
      </c>
    </row>
    <row r="368" spans="2:6" ht="15">
      <c r="B368" s="104">
        <v>2</v>
      </c>
      <c r="C368" s="104" t="s">
        <v>133</v>
      </c>
      <c r="D368" s="104"/>
      <c r="E368" s="104"/>
      <c r="F368" s="104"/>
    </row>
    <row r="369" spans="2:6" ht="15">
      <c r="B369" s="104"/>
      <c r="C369" s="104"/>
      <c r="D369" s="104"/>
      <c r="E369" s="104"/>
      <c r="F369" s="104"/>
    </row>
    <row r="370" spans="1:6" ht="15">
      <c r="A370" t="s">
        <v>367</v>
      </c>
      <c r="B370" s="103" t="s">
        <v>65</v>
      </c>
      <c r="C370" s="104"/>
      <c r="D370" s="104"/>
      <c r="E370" s="104"/>
      <c r="F370" s="104"/>
    </row>
    <row r="371" spans="2:6" ht="15">
      <c r="B371" s="104">
        <f>G363</f>
        <v>109.6</v>
      </c>
      <c r="C371" s="104">
        <v>0.2</v>
      </c>
      <c r="D371" s="104">
        <v>0.3</v>
      </c>
      <c r="E371" s="105">
        <f>B371*C371*D371</f>
        <v>6.5760000000000005</v>
      </c>
      <c r="F371" s="105" t="s">
        <v>134</v>
      </c>
    </row>
    <row r="372" spans="2:6" ht="15">
      <c r="B372" s="104"/>
      <c r="C372" s="104"/>
      <c r="D372" s="104"/>
      <c r="E372" s="106"/>
      <c r="F372" s="106"/>
    </row>
    <row r="373" spans="2:6" ht="15">
      <c r="B373" s="104"/>
      <c r="C373" s="104"/>
      <c r="D373" s="104"/>
      <c r="E373" s="106"/>
      <c r="F373" s="106"/>
    </row>
    <row r="374" spans="1:6" ht="15">
      <c r="A374" t="s">
        <v>368</v>
      </c>
      <c r="B374" s="104" t="s">
        <v>135</v>
      </c>
      <c r="C374" s="104"/>
      <c r="D374" s="104"/>
      <c r="E374" s="106"/>
      <c r="F374" s="106"/>
    </row>
    <row r="375" spans="2:6" ht="15">
      <c r="B375" s="104">
        <f>G363</f>
        <v>109.6</v>
      </c>
      <c r="C375" s="104">
        <v>0.2</v>
      </c>
      <c r="D375" s="104"/>
      <c r="E375" s="105">
        <f>C375*B375</f>
        <v>21.92</v>
      </c>
      <c r="F375" s="105" t="s">
        <v>132</v>
      </c>
    </row>
    <row r="376" spans="2:6" ht="15">
      <c r="B376" s="104"/>
      <c r="C376" s="104"/>
      <c r="D376" s="104"/>
      <c r="E376" s="106"/>
      <c r="F376" s="106"/>
    </row>
    <row r="377" spans="2:6" ht="15">
      <c r="B377" s="104"/>
      <c r="C377" s="104"/>
      <c r="D377" s="104"/>
      <c r="E377" s="106"/>
      <c r="F377" s="106"/>
    </row>
    <row r="378" spans="1:6" ht="15">
      <c r="A378" t="s">
        <v>369</v>
      </c>
      <c r="B378" t="s">
        <v>137</v>
      </c>
      <c r="C378" s="104"/>
      <c r="D378" s="104"/>
      <c r="E378" s="106"/>
      <c r="F378" s="106"/>
    </row>
    <row r="379" spans="2:7" ht="15">
      <c r="B379" s="104">
        <f>G363</f>
        <v>109.6</v>
      </c>
      <c r="C379" s="104">
        <f>C375</f>
        <v>0.2</v>
      </c>
      <c r="D379" s="104">
        <v>0.05</v>
      </c>
      <c r="E379" s="104"/>
      <c r="F379" s="105">
        <f>B379*C379*D379</f>
        <v>1.096</v>
      </c>
      <c r="G379" s="69" t="s">
        <v>134</v>
      </c>
    </row>
    <row r="380" spans="2:6" ht="15">
      <c r="B380" s="104"/>
      <c r="C380" s="104"/>
      <c r="D380" s="104"/>
      <c r="E380" s="104"/>
      <c r="F380" s="104"/>
    </row>
    <row r="381" spans="2:6" ht="15">
      <c r="B381" s="104"/>
      <c r="C381" s="104"/>
      <c r="D381" s="104"/>
      <c r="E381" s="104"/>
      <c r="F381" s="104"/>
    </row>
    <row r="382" spans="1:6" ht="15">
      <c r="A382" t="s">
        <v>370</v>
      </c>
      <c r="B382" s="104" t="s">
        <v>67</v>
      </c>
      <c r="C382" s="104"/>
      <c r="D382" s="104"/>
      <c r="E382" s="104"/>
      <c r="F382" s="104"/>
    </row>
    <row r="383" spans="2:7" ht="15">
      <c r="B383" s="104">
        <f>G363</f>
        <v>109.6</v>
      </c>
      <c r="C383" s="104">
        <v>0.3</v>
      </c>
      <c r="D383" s="104">
        <v>2</v>
      </c>
      <c r="E383" s="104"/>
      <c r="F383" s="105">
        <f>B383*C383*D383</f>
        <v>65.75999999999999</v>
      </c>
      <c r="G383" s="69" t="s">
        <v>132</v>
      </c>
    </row>
    <row r="384" spans="2:6" ht="15">
      <c r="B384" s="104"/>
      <c r="C384" s="104"/>
      <c r="D384" s="104"/>
      <c r="E384" s="104"/>
      <c r="F384" s="104"/>
    </row>
    <row r="385" spans="2:6" ht="15">
      <c r="B385" s="104"/>
      <c r="C385" s="104"/>
      <c r="D385" s="104"/>
      <c r="E385" s="104"/>
      <c r="F385" s="104"/>
    </row>
    <row r="386" spans="1:6" ht="15">
      <c r="A386" t="s">
        <v>371</v>
      </c>
      <c r="B386" s="104" t="s">
        <v>68</v>
      </c>
      <c r="C386" s="104"/>
      <c r="D386" s="104"/>
      <c r="E386" s="104"/>
      <c r="F386" s="104"/>
    </row>
    <row r="387" spans="2:7" ht="15">
      <c r="B387" s="104">
        <f>G363</f>
        <v>109.6</v>
      </c>
      <c r="C387" s="104">
        <v>0.3</v>
      </c>
      <c r="D387" s="104">
        <v>0.2</v>
      </c>
      <c r="E387" s="104"/>
      <c r="F387" s="105">
        <f>B387*C387*D387</f>
        <v>6.576</v>
      </c>
      <c r="G387" s="69" t="s">
        <v>134</v>
      </c>
    </row>
    <row r="388" spans="2:6" ht="15">
      <c r="B388" s="104"/>
      <c r="C388" s="104"/>
      <c r="D388" s="104"/>
      <c r="E388" s="104"/>
      <c r="F388" s="104"/>
    </row>
    <row r="389" spans="2:6" ht="15">
      <c r="B389" s="104"/>
      <c r="C389" s="104"/>
      <c r="D389" s="104"/>
      <c r="E389" s="104"/>
      <c r="F389" s="104"/>
    </row>
    <row r="390" spans="1:6" ht="15">
      <c r="A390" t="s">
        <v>372</v>
      </c>
      <c r="B390" s="104" t="s">
        <v>69</v>
      </c>
      <c r="C390" s="104"/>
      <c r="D390" s="104"/>
      <c r="E390" s="104"/>
      <c r="F390" s="104"/>
    </row>
    <row r="391" spans="2:7" ht="15">
      <c r="B391" s="104"/>
      <c r="C391" s="104"/>
      <c r="D391" s="104"/>
      <c r="E391" s="104"/>
      <c r="F391" s="105">
        <f>F387</f>
        <v>6.576</v>
      </c>
      <c r="G391" s="69" t="s">
        <v>134</v>
      </c>
    </row>
    <row r="392" spans="2:6" ht="15">
      <c r="B392" s="104"/>
      <c r="C392" s="104"/>
      <c r="D392" s="104"/>
      <c r="E392" s="104"/>
      <c r="F392" s="104"/>
    </row>
    <row r="393" spans="2:6" ht="15">
      <c r="B393" s="104"/>
      <c r="C393" s="104"/>
      <c r="D393" s="104"/>
      <c r="E393" s="104"/>
      <c r="F393" s="104"/>
    </row>
    <row r="394" spans="1:6" ht="15">
      <c r="A394" t="s">
        <v>373</v>
      </c>
      <c r="B394" s="104" t="s">
        <v>70</v>
      </c>
      <c r="C394" s="104"/>
      <c r="D394" s="104"/>
      <c r="E394" s="104"/>
      <c r="F394" s="104"/>
    </row>
    <row r="395" spans="2:6" ht="15">
      <c r="B395" s="104">
        <f>F387</f>
        <v>6.576</v>
      </c>
      <c r="C395" s="104">
        <v>70</v>
      </c>
      <c r="D395" s="104"/>
      <c r="E395" s="105">
        <f>C395*B395</f>
        <v>460.32</v>
      </c>
      <c r="F395" s="105" t="s">
        <v>139</v>
      </c>
    </row>
    <row r="397" spans="1:12" ht="15">
      <c r="A397" t="s">
        <v>253</v>
      </c>
      <c r="B397" s="109" t="s">
        <v>141</v>
      </c>
      <c r="C397" s="104"/>
      <c r="D397" s="104"/>
      <c r="E397" s="104">
        <v>54</v>
      </c>
      <c r="F397" s="104" t="s">
        <v>142</v>
      </c>
      <c r="G397">
        <v>0.2</v>
      </c>
      <c r="H397">
        <v>0.2</v>
      </c>
      <c r="I397">
        <v>0.4</v>
      </c>
      <c r="K397" s="69">
        <f>E397*G397*H397*I397</f>
        <v>0.8640000000000001</v>
      </c>
      <c r="L397" s="69" t="s">
        <v>134</v>
      </c>
    </row>
    <row r="398" spans="2:6" ht="15">
      <c r="B398" s="104"/>
      <c r="C398" s="104"/>
      <c r="D398" s="104"/>
      <c r="E398" s="104"/>
      <c r="F398" s="104"/>
    </row>
    <row r="399" spans="1:6" ht="15">
      <c r="A399" t="s">
        <v>374</v>
      </c>
      <c r="B399" s="104" t="s">
        <v>67</v>
      </c>
      <c r="C399" s="104"/>
      <c r="D399" s="104"/>
      <c r="E399" s="104"/>
      <c r="F399" s="104"/>
    </row>
    <row r="400" spans="2:7" ht="15">
      <c r="B400" s="104">
        <v>0.4</v>
      </c>
      <c r="C400" s="104">
        <f>I397</f>
        <v>0.4</v>
      </c>
      <c r="D400" s="104">
        <f>E397</f>
        <v>54</v>
      </c>
      <c r="E400" s="104"/>
      <c r="F400" s="105">
        <f>B400*C400*D400</f>
        <v>8.640000000000002</v>
      </c>
      <c r="G400" s="69" t="s">
        <v>132</v>
      </c>
    </row>
    <row r="401" spans="2:6" ht="15">
      <c r="B401" s="104"/>
      <c r="C401" s="104"/>
      <c r="D401" s="104"/>
      <c r="E401" s="104"/>
      <c r="F401" s="104"/>
    </row>
    <row r="402" spans="2:6" ht="15">
      <c r="B402" s="104"/>
      <c r="C402" s="104"/>
      <c r="D402" s="104"/>
      <c r="E402" s="104"/>
      <c r="F402" s="104"/>
    </row>
    <row r="403" spans="1:6" ht="15">
      <c r="A403" t="s">
        <v>375</v>
      </c>
      <c r="B403" s="104" t="s">
        <v>68</v>
      </c>
      <c r="C403" s="104"/>
      <c r="D403" s="104"/>
      <c r="E403" s="104"/>
      <c r="F403" s="104"/>
    </row>
    <row r="404" spans="2:7" ht="15">
      <c r="B404" s="104"/>
      <c r="C404" s="104"/>
      <c r="D404" s="104"/>
      <c r="E404" s="104"/>
      <c r="F404" s="105">
        <f>K397</f>
        <v>0.8640000000000001</v>
      </c>
      <c r="G404" s="69" t="s">
        <v>134</v>
      </c>
    </row>
    <row r="405" spans="2:6" ht="15">
      <c r="B405" s="104"/>
      <c r="C405" s="104"/>
      <c r="D405" s="104"/>
      <c r="E405" s="104"/>
      <c r="F405" s="104"/>
    </row>
    <row r="406" spans="2:6" ht="15">
      <c r="B406" s="104"/>
      <c r="C406" s="104"/>
      <c r="D406" s="104"/>
      <c r="E406" s="104"/>
      <c r="F406" s="104"/>
    </row>
    <row r="407" spans="1:6" ht="15">
      <c r="A407" t="s">
        <v>376</v>
      </c>
      <c r="B407" s="104" t="s">
        <v>69</v>
      </c>
      <c r="C407" s="104"/>
      <c r="D407" s="104"/>
      <c r="E407" s="104"/>
      <c r="F407" s="104"/>
    </row>
    <row r="408" spans="2:7" ht="15">
      <c r="B408" s="104"/>
      <c r="C408" s="104"/>
      <c r="D408" s="104"/>
      <c r="E408" s="104"/>
      <c r="F408" s="105">
        <f>F404</f>
        <v>0.8640000000000001</v>
      </c>
      <c r="G408" s="69" t="s">
        <v>134</v>
      </c>
    </row>
    <row r="409" spans="2:6" ht="15">
      <c r="B409" s="104"/>
      <c r="C409" s="104"/>
      <c r="D409" s="104"/>
      <c r="E409" s="104"/>
      <c r="F409" s="104"/>
    </row>
    <row r="410" spans="2:6" ht="15">
      <c r="B410" s="104"/>
      <c r="C410" s="104"/>
      <c r="D410" s="104"/>
      <c r="E410" s="104"/>
      <c r="F410" s="104"/>
    </row>
    <row r="411" spans="1:6" ht="15">
      <c r="A411" t="s">
        <v>377</v>
      </c>
      <c r="B411" s="104" t="s">
        <v>70</v>
      </c>
      <c r="C411" s="104"/>
      <c r="D411" s="104"/>
      <c r="E411" s="104"/>
      <c r="F411" s="104"/>
    </row>
    <row r="412" spans="2:6" ht="15">
      <c r="B412" s="104">
        <f>F404</f>
        <v>0.8640000000000001</v>
      </c>
      <c r="C412" s="104">
        <v>100</v>
      </c>
      <c r="D412" s="104"/>
      <c r="E412" s="105">
        <f>C412*B412</f>
        <v>86.4</v>
      </c>
      <c r="F412" s="105" t="s">
        <v>139</v>
      </c>
    </row>
    <row r="413" spans="2:6" ht="15">
      <c r="B413" s="104"/>
      <c r="C413" s="104"/>
      <c r="D413" s="104"/>
      <c r="E413" s="106"/>
      <c r="F413" s="106"/>
    </row>
    <row r="414" spans="2:6" ht="15">
      <c r="B414" s="104"/>
      <c r="C414" s="104"/>
      <c r="D414" s="104"/>
      <c r="E414" s="106"/>
      <c r="F414" s="106"/>
    </row>
    <row r="415" spans="1:6" ht="15">
      <c r="A415" s="4" t="s">
        <v>254</v>
      </c>
      <c r="B415" s="109" t="s">
        <v>22</v>
      </c>
      <c r="C415" s="104"/>
      <c r="D415" s="104"/>
      <c r="E415" s="106"/>
      <c r="F415" s="106"/>
    </row>
    <row r="416" spans="1:2" ht="15">
      <c r="A416" t="s">
        <v>378</v>
      </c>
      <c r="B416" t="s">
        <v>143</v>
      </c>
    </row>
    <row r="417" spans="1:10" ht="15">
      <c r="A417" t="s">
        <v>281</v>
      </c>
      <c r="B417">
        <f>G363</f>
        <v>109.6</v>
      </c>
      <c r="C417" t="s">
        <v>133</v>
      </c>
      <c r="D417" t="s">
        <v>220</v>
      </c>
      <c r="E417">
        <v>0.4</v>
      </c>
      <c r="F417" t="s">
        <v>133</v>
      </c>
      <c r="G417" s="56">
        <f>B417*E417</f>
        <v>43.84</v>
      </c>
      <c r="H417" s="56" t="s">
        <v>132</v>
      </c>
      <c r="I417" s="69">
        <f>E417*B417</f>
        <v>43.84</v>
      </c>
      <c r="J417" s="69" t="s">
        <v>16</v>
      </c>
    </row>
    <row r="419" spans="1:2" ht="15">
      <c r="A419" t="s">
        <v>379</v>
      </c>
      <c r="B419" t="s">
        <v>145</v>
      </c>
    </row>
    <row r="420" spans="2:9" ht="15">
      <c r="B420" s="56">
        <f>B417</f>
        <v>109.6</v>
      </c>
      <c r="C420" s="56" t="s">
        <v>133</v>
      </c>
      <c r="D420" s="56">
        <v>0.4</v>
      </c>
      <c r="E420" s="56" t="s">
        <v>133</v>
      </c>
      <c r="F420" s="56">
        <v>2</v>
      </c>
      <c r="H420" s="69">
        <f>(B420*D420*F420)+(B421*D421*F421)</f>
        <v>109.60000000000001</v>
      </c>
      <c r="I420" s="69" t="s">
        <v>16</v>
      </c>
    </row>
    <row r="421" spans="2:9" ht="15">
      <c r="B421" s="56">
        <v>109.6</v>
      </c>
      <c r="C421" s="56" t="s">
        <v>15</v>
      </c>
      <c r="D421" s="56">
        <v>0.2</v>
      </c>
      <c r="E421" s="56" t="s">
        <v>15</v>
      </c>
      <c r="F421" s="56">
        <v>1</v>
      </c>
      <c r="H421" s="56"/>
      <c r="I421" s="56"/>
    </row>
    <row r="423" spans="1:2" ht="15">
      <c r="A423" t="s">
        <v>380</v>
      </c>
      <c r="B423" t="s">
        <v>146</v>
      </c>
    </row>
    <row r="424" spans="2:9" ht="15">
      <c r="B424" s="56">
        <f>B421</f>
        <v>109.6</v>
      </c>
      <c r="C424" s="56" t="s">
        <v>133</v>
      </c>
      <c r="D424" s="56">
        <v>0.4</v>
      </c>
      <c r="E424" s="56" t="s">
        <v>133</v>
      </c>
      <c r="F424" s="56">
        <v>2</v>
      </c>
      <c r="H424" s="69">
        <f>(B424*D424*F424)+(B425*D425*F425)</f>
        <v>109.60000000000001</v>
      </c>
      <c r="I424" s="69" t="s">
        <v>16</v>
      </c>
    </row>
    <row r="425" spans="2:9" ht="15">
      <c r="B425" s="56">
        <v>109.6</v>
      </c>
      <c r="C425" s="56" t="s">
        <v>15</v>
      </c>
      <c r="D425" s="56">
        <v>0.2</v>
      </c>
      <c r="E425" s="56" t="s">
        <v>15</v>
      </c>
      <c r="F425" s="56">
        <v>1</v>
      </c>
      <c r="H425" s="56"/>
      <c r="I425" s="56"/>
    </row>
    <row r="426" spans="2:6" ht="15">
      <c r="B426" s="104"/>
      <c r="C426" s="104"/>
      <c r="D426" s="104"/>
      <c r="E426" s="106"/>
      <c r="F426" s="106"/>
    </row>
    <row r="427" spans="1:11" ht="15">
      <c r="A427" t="s">
        <v>255</v>
      </c>
      <c r="B427" s="111" t="s">
        <v>106</v>
      </c>
      <c r="C427" s="106"/>
      <c r="D427" s="106"/>
      <c r="E427" s="106"/>
      <c r="F427" s="106"/>
      <c r="G427" s="106"/>
      <c r="H427" s="106"/>
      <c r="I427" s="106"/>
      <c r="J427" s="106"/>
      <c r="K427" s="56"/>
    </row>
    <row r="428" spans="1:11" ht="15">
      <c r="A428" t="s">
        <v>381</v>
      </c>
      <c r="B428" s="103" t="s">
        <v>107</v>
      </c>
      <c r="C428" s="106"/>
      <c r="D428" s="106"/>
      <c r="E428" s="106"/>
      <c r="F428" s="106"/>
      <c r="G428" s="106"/>
      <c r="H428" s="106"/>
      <c r="I428" s="106"/>
      <c r="J428" s="106"/>
      <c r="K428" s="56"/>
    </row>
    <row r="429" spans="2:11" ht="15">
      <c r="B429" s="104">
        <v>18.4</v>
      </c>
      <c r="C429" s="104">
        <v>36.4</v>
      </c>
      <c r="D429" s="104">
        <v>18.4</v>
      </c>
      <c r="E429" s="106">
        <v>36.4</v>
      </c>
      <c r="F429" s="106"/>
      <c r="G429" s="106">
        <v>4</v>
      </c>
      <c r="H429" s="106" t="s">
        <v>76</v>
      </c>
      <c r="I429" s="106"/>
      <c r="J429" s="105">
        <f>(B429+C429+D429+E429)*G429</f>
        <v>438.4</v>
      </c>
      <c r="K429" s="69" t="s">
        <v>16</v>
      </c>
    </row>
    <row r="430" spans="2:11" ht="15">
      <c r="B430" s="108"/>
      <c r="C430" s="106"/>
      <c r="D430" s="106"/>
      <c r="E430" s="106"/>
      <c r="F430" s="106"/>
      <c r="G430" s="106"/>
      <c r="H430" s="106"/>
      <c r="I430" s="106"/>
      <c r="J430" s="106"/>
      <c r="K430" s="56"/>
    </row>
    <row r="431" spans="2:11" ht="15">
      <c r="B431" s="108"/>
      <c r="C431" s="106"/>
      <c r="D431" s="106"/>
      <c r="E431" s="106"/>
      <c r="F431" s="106"/>
      <c r="G431" s="106"/>
      <c r="H431" s="106"/>
      <c r="I431" s="106"/>
      <c r="J431" s="106"/>
      <c r="K431" s="56"/>
    </row>
    <row r="432" spans="1:11" ht="15.75" customHeight="1">
      <c r="A432" t="s">
        <v>382</v>
      </c>
      <c r="B432" s="110" t="s">
        <v>109</v>
      </c>
      <c r="C432" s="106"/>
      <c r="D432" s="106"/>
      <c r="E432" s="106"/>
      <c r="F432" s="106"/>
      <c r="G432" s="106"/>
      <c r="H432" s="106"/>
      <c r="I432" s="106"/>
      <c r="J432" s="106"/>
      <c r="K432" s="56"/>
    </row>
    <row r="433" spans="2:11" ht="15.75" customHeight="1">
      <c r="B433" s="108">
        <v>1.5</v>
      </c>
      <c r="C433" s="106">
        <v>2.9</v>
      </c>
      <c r="D433" s="106"/>
      <c r="E433" s="106">
        <v>2</v>
      </c>
      <c r="F433" s="106" t="s">
        <v>149</v>
      </c>
      <c r="G433" s="106"/>
      <c r="H433" s="105">
        <f>B433*C433*E433</f>
        <v>8.7</v>
      </c>
      <c r="I433" s="105" t="s">
        <v>16</v>
      </c>
      <c r="J433" s="106"/>
      <c r="K433" s="56"/>
    </row>
    <row r="434" spans="2:6" ht="15.75" customHeight="1">
      <c r="B434" s="104"/>
      <c r="C434" s="104"/>
      <c r="D434" s="104"/>
      <c r="E434" s="106"/>
      <c r="F434" s="106"/>
    </row>
    <row r="435" spans="1:6" ht="15.75" customHeight="1">
      <c r="A435" s="4" t="s">
        <v>256</v>
      </c>
      <c r="B435" s="109" t="s">
        <v>24</v>
      </c>
      <c r="C435" s="104"/>
      <c r="D435" s="104"/>
      <c r="E435" s="106"/>
      <c r="F435" s="106"/>
    </row>
    <row r="436" spans="1:4" ht="15">
      <c r="A436" s="104" t="s">
        <v>383</v>
      </c>
      <c r="B436" s="103" t="s">
        <v>92</v>
      </c>
      <c r="C436" s="104"/>
      <c r="D436" s="104"/>
    </row>
    <row r="437" spans="1:10" ht="15">
      <c r="A437" s="104"/>
      <c r="B437" s="103">
        <v>18.1</v>
      </c>
      <c r="C437" s="104" t="s">
        <v>133</v>
      </c>
      <c r="D437" s="104">
        <v>36.1</v>
      </c>
      <c r="E437" t="s">
        <v>133</v>
      </c>
      <c r="F437">
        <v>0.15</v>
      </c>
      <c r="G437" t="s">
        <v>133</v>
      </c>
      <c r="I437" s="69">
        <f>B437*D437*F437</f>
        <v>98.01150000000001</v>
      </c>
      <c r="J437" s="69" t="s">
        <v>134</v>
      </c>
    </row>
    <row r="438" spans="1:4" ht="15">
      <c r="A438" s="104"/>
      <c r="B438" s="103"/>
      <c r="C438" s="104"/>
      <c r="D438" s="104"/>
    </row>
    <row r="439" spans="1:4" ht="15">
      <c r="A439" s="104" t="s">
        <v>384</v>
      </c>
      <c r="B439" s="103" t="s">
        <v>90</v>
      </c>
      <c r="C439" s="104"/>
      <c r="D439" s="104"/>
    </row>
    <row r="440" spans="1:10" ht="15">
      <c r="A440" s="104"/>
      <c r="B440" s="103">
        <f>B437</f>
        <v>18.1</v>
      </c>
      <c r="C440" s="104" t="s">
        <v>133</v>
      </c>
      <c r="D440" s="104">
        <f>D437</f>
        <v>36.1</v>
      </c>
      <c r="E440" t="s">
        <v>133</v>
      </c>
      <c r="I440" s="69">
        <f>D440*B440</f>
        <v>653.4100000000001</v>
      </c>
      <c r="J440" s="69" t="s">
        <v>132</v>
      </c>
    </row>
    <row r="441" spans="1:4" ht="15">
      <c r="A441" s="104"/>
      <c r="B441" s="103"/>
      <c r="C441" s="104"/>
      <c r="D441" s="104"/>
    </row>
    <row r="442" spans="1:4" ht="15">
      <c r="A442" s="104" t="s">
        <v>385</v>
      </c>
      <c r="B442" s="103" t="s">
        <v>137</v>
      </c>
      <c r="C442" s="104"/>
      <c r="D442" s="104"/>
    </row>
    <row r="443" spans="1:10" ht="15">
      <c r="A443" s="104"/>
      <c r="B443" s="103">
        <v>18.1</v>
      </c>
      <c r="C443" s="104" t="s">
        <v>133</v>
      </c>
      <c r="D443" s="104">
        <v>36.1</v>
      </c>
      <c r="E443" t="s">
        <v>133</v>
      </c>
      <c r="F443">
        <v>0.05</v>
      </c>
      <c r="G443" t="s">
        <v>133</v>
      </c>
      <c r="I443" s="69">
        <f>B443*D443*F443</f>
        <v>32.670500000000004</v>
      </c>
      <c r="J443" s="69" t="s">
        <v>134</v>
      </c>
    </row>
    <row r="444" spans="1:4" ht="15">
      <c r="A444" s="104"/>
      <c r="B444" s="103"/>
      <c r="C444" s="104"/>
      <c r="D444" s="104"/>
    </row>
    <row r="445" spans="1:4" ht="15">
      <c r="A445" s="104" t="s">
        <v>386</v>
      </c>
      <c r="B445" s="103" t="s">
        <v>67</v>
      </c>
      <c r="C445" s="104"/>
      <c r="D445" s="104"/>
    </row>
    <row r="446" spans="1:10" ht="15">
      <c r="A446" s="104"/>
      <c r="B446" s="103">
        <v>18.1</v>
      </c>
      <c r="C446" s="104">
        <v>18.1</v>
      </c>
      <c r="D446" s="104">
        <v>36.1</v>
      </c>
      <c r="E446" s="106">
        <v>36.1</v>
      </c>
      <c r="G446">
        <v>0.15</v>
      </c>
      <c r="I446" s="69">
        <f>(B446+C446+D446+E446)*G446</f>
        <v>16.26</v>
      </c>
      <c r="J446" s="69" t="s">
        <v>132</v>
      </c>
    </row>
    <row r="447" spans="1:4" ht="15">
      <c r="A447" s="104"/>
      <c r="B447" s="103"/>
      <c r="C447" s="104"/>
      <c r="D447" s="104"/>
    </row>
    <row r="448" spans="1:4" ht="15">
      <c r="A448" s="104" t="s">
        <v>387</v>
      </c>
      <c r="B448" s="103" t="s">
        <v>68</v>
      </c>
      <c r="C448" s="104"/>
      <c r="D448" s="104"/>
    </row>
    <row r="449" spans="1:10" ht="15">
      <c r="A449" s="104"/>
      <c r="B449" s="103">
        <v>18.1</v>
      </c>
      <c r="C449" s="104" t="s">
        <v>133</v>
      </c>
      <c r="D449" s="104">
        <v>36.1</v>
      </c>
      <c r="E449" t="s">
        <v>133</v>
      </c>
      <c r="F449">
        <v>0.1</v>
      </c>
      <c r="G449" t="s">
        <v>133</v>
      </c>
      <c r="I449" s="69">
        <f>B449*D449*F449</f>
        <v>65.34100000000001</v>
      </c>
      <c r="J449" s="69" t="s">
        <v>134</v>
      </c>
    </row>
    <row r="450" spans="1:4" ht="15">
      <c r="A450" s="104"/>
      <c r="B450" s="103"/>
      <c r="C450" s="104"/>
      <c r="D450" s="104"/>
    </row>
    <row r="451" spans="1:4" ht="15">
      <c r="A451" s="104" t="s">
        <v>388</v>
      </c>
      <c r="B451" s="103" t="s">
        <v>69</v>
      </c>
      <c r="C451" s="104"/>
      <c r="D451" s="104"/>
    </row>
    <row r="452" spans="1:10" ht="15">
      <c r="A452" s="104"/>
      <c r="B452" s="103">
        <v>18.1</v>
      </c>
      <c r="C452" s="104" t="s">
        <v>133</v>
      </c>
      <c r="D452" s="104">
        <v>36.1</v>
      </c>
      <c r="E452" t="s">
        <v>133</v>
      </c>
      <c r="F452">
        <v>0.1</v>
      </c>
      <c r="G452" t="s">
        <v>133</v>
      </c>
      <c r="I452" s="69">
        <f>B452*D452*F452</f>
        <v>65.34100000000001</v>
      </c>
      <c r="J452" s="69" t="s">
        <v>134</v>
      </c>
    </row>
    <row r="453" spans="1:4" ht="15">
      <c r="A453" s="104"/>
      <c r="B453" s="103"/>
      <c r="C453" s="104"/>
      <c r="D453" s="104"/>
    </row>
    <row r="454" spans="1:4" ht="15">
      <c r="A454" s="104" t="s">
        <v>389</v>
      </c>
      <c r="B454" s="103" t="s">
        <v>70</v>
      </c>
      <c r="C454" s="104"/>
      <c r="D454" s="104"/>
    </row>
    <row r="455" spans="1:10" ht="15">
      <c r="A455" s="104"/>
      <c r="B455" s="104">
        <f>I452</f>
        <v>65.34100000000001</v>
      </c>
      <c r="C455" s="104" t="s">
        <v>134</v>
      </c>
      <c r="D455" s="104"/>
      <c r="E455">
        <v>70</v>
      </c>
      <c r="I455" s="69">
        <f>B455*E455</f>
        <v>4573.870000000001</v>
      </c>
      <c r="J455" s="69" t="s">
        <v>139</v>
      </c>
    </row>
    <row r="456" spans="1:4" ht="15">
      <c r="A456" s="104"/>
      <c r="B456" s="104"/>
      <c r="C456" s="104"/>
      <c r="D456" s="104"/>
    </row>
    <row r="457" spans="1:4" ht="15">
      <c r="A457" s="104"/>
      <c r="B457" s="104"/>
      <c r="C457" s="104"/>
      <c r="D457" s="104"/>
    </row>
    <row r="458" spans="1:4" ht="15">
      <c r="A458" s="104" t="s">
        <v>390</v>
      </c>
      <c r="B458" s="104" t="s">
        <v>331</v>
      </c>
      <c r="C458" s="104"/>
      <c r="D458" s="104"/>
    </row>
    <row r="459" spans="2:10" ht="15">
      <c r="B459" s="103">
        <v>18.1</v>
      </c>
      <c r="C459" s="104" t="s">
        <v>133</v>
      </c>
      <c r="D459" s="104">
        <v>36.1</v>
      </c>
      <c r="E459" t="s">
        <v>133</v>
      </c>
      <c r="I459" s="69">
        <f>D459*B459</f>
        <v>653.4100000000001</v>
      </c>
      <c r="J459" s="69" t="s">
        <v>16</v>
      </c>
    </row>
    <row r="463" spans="1:15" ht="15">
      <c r="A463" s="152" t="s">
        <v>37</v>
      </c>
      <c r="B463" s="152" t="s">
        <v>41</v>
      </c>
      <c r="C463" s="152"/>
      <c r="D463" s="152"/>
      <c r="E463" s="152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</row>
    <row r="464" spans="1:2" ht="15">
      <c r="A464" t="s">
        <v>215</v>
      </c>
      <c r="B464" s="104" t="s">
        <v>409</v>
      </c>
    </row>
    <row r="465" spans="1:2" ht="15">
      <c r="A465" t="s">
        <v>410</v>
      </c>
      <c r="B465" s="116" t="s">
        <v>116</v>
      </c>
    </row>
    <row r="466" spans="2:3" ht="15">
      <c r="B466" s="105">
        <v>14</v>
      </c>
      <c r="C466" s="69" t="s">
        <v>149</v>
      </c>
    </row>
    <row r="467" ht="15">
      <c r="B467" s="104"/>
    </row>
    <row r="468" spans="1:2" ht="15">
      <c r="A468" t="s">
        <v>411</v>
      </c>
      <c r="B468" s="116" t="s">
        <v>201</v>
      </c>
    </row>
    <row r="469" spans="2:4" ht="15">
      <c r="B469" s="105">
        <f>1211.7+177.9</f>
        <v>1389.6000000000001</v>
      </c>
      <c r="C469" s="69" t="s">
        <v>16</v>
      </c>
      <c r="D469" t="s">
        <v>325</v>
      </c>
    </row>
    <row r="470" ht="15">
      <c r="B470" s="104"/>
    </row>
    <row r="471" spans="1:2" ht="15">
      <c r="A471" t="s">
        <v>412</v>
      </c>
      <c r="B471" s="103" t="s">
        <v>202</v>
      </c>
    </row>
    <row r="472" ht="15">
      <c r="B472" s="104"/>
    </row>
    <row r="473" spans="1:2" ht="15">
      <c r="A473" t="s">
        <v>217</v>
      </c>
      <c r="B473" t="s">
        <v>413</v>
      </c>
    </row>
    <row r="474" spans="1:2" ht="15">
      <c r="A474" t="s">
        <v>414</v>
      </c>
      <c r="B474" t="s">
        <v>205</v>
      </c>
    </row>
    <row r="475" spans="2:12" ht="15">
      <c r="B475">
        <v>2.4</v>
      </c>
      <c r="C475">
        <v>1.4</v>
      </c>
      <c r="E475">
        <v>30</v>
      </c>
      <c r="F475" t="s">
        <v>136</v>
      </c>
      <c r="H475" s="56">
        <f>B475*C475*E475</f>
        <v>100.8</v>
      </c>
      <c r="I475" s="56" t="s">
        <v>132</v>
      </c>
      <c r="K475" s="69">
        <f>H475+H476</f>
        <v>106.56</v>
      </c>
      <c r="L475" s="69" t="s">
        <v>132</v>
      </c>
    </row>
    <row r="476" spans="2:9" ht="15">
      <c r="B476">
        <v>2.4</v>
      </c>
      <c r="C476">
        <v>1.2</v>
      </c>
      <c r="E476">
        <v>2</v>
      </c>
      <c r="F476" t="s">
        <v>136</v>
      </c>
      <c r="H476">
        <f>B476*C476*E476</f>
        <v>5.76</v>
      </c>
      <c r="I476" t="s">
        <v>132</v>
      </c>
    </row>
    <row r="478" spans="1:3" ht="15">
      <c r="A478" t="s">
        <v>415</v>
      </c>
      <c r="B478" s="103" t="s">
        <v>401</v>
      </c>
      <c r="C478" s="104"/>
    </row>
    <row r="479" spans="2:9" ht="15">
      <c r="B479">
        <v>38.2</v>
      </c>
      <c r="D479" t="s">
        <v>76</v>
      </c>
      <c r="E479">
        <v>1.2</v>
      </c>
      <c r="F479" t="s">
        <v>15</v>
      </c>
      <c r="H479" s="69">
        <f>(B479+B480)*E479</f>
        <v>91.68</v>
      </c>
      <c r="I479" s="69" t="s">
        <v>16</v>
      </c>
    </row>
    <row r="480" ht="15">
      <c r="B480">
        <v>38.2</v>
      </c>
    </row>
    <row r="481" spans="2:3" ht="15">
      <c r="B481" s="103"/>
      <c r="C481" s="104"/>
    </row>
    <row r="482" spans="1:3" ht="14.25" customHeight="1">
      <c r="A482" t="s">
        <v>416</v>
      </c>
      <c r="B482" s="103" t="s">
        <v>402</v>
      </c>
      <c r="C482" s="104"/>
    </row>
    <row r="483" spans="2:3" ht="15">
      <c r="B483" s="104"/>
      <c r="C483" s="104"/>
    </row>
    <row r="484" spans="2:10" ht="15">
      <c r="B484" s="104">
        <v>5.65</v>
      </c>
      <c r="C484" s="104">
        <v>35</v>
      </c>
      <c r="D484">
        <v>2</v>
      </c>
      <c r="F484">
        <f>B484*C484*D484</f>
        <v>395.5</v>
      </c>
      <c r="G484" t="s">
        <v>16</v>
      </c>
      <c r="I484" s="69">
        <f>F484+F485</f>
        <v>676.66</v>
      </c>
      <c r="J484" s="69" t="s">
        <v>16</v>
      </c>
    </row>
    <row r="485" spans="2:7" ht="15">
      <c r="B485">
        <v>7.1</v>
      </c>
      <c r="C485">
        <v>19.8</v>
      </c>
      <c r="D485">
        <v>2</v>
      </c>
      <c r="F485">
        <f>B485*C485*D485</f>
        <v>281.15999999999997</v>
      </c>
      <c r="G485" t="s">
        <v>16</v>
      </c>
    </row>
    <row r="487" spans="1:2" ht="15">
      <c r="A487" t="s">
        <v>257</v>
      </c>
      <c r="B487" t="s">
        <v>98</v>
      </c>
    </row>
    <row r="493" spans="1:15" ht="15">
      <c r="A493" s="164" t="s">
        <v>39</v>
      </c>
      <c r="B493" s="164" t="s">
        <v>98</v>
      </c>
      <c r="C493" s="164"/>
      <c r="D493" s="164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</row>
    <row r="494" spans="1:2" ht="15">
      <c r="A494" s="104" t="s">
        <v>258</v>
      </c>
      <c r="B494" t="s">
        <v>328</v>
      </c>
    </row>
    <row r="495" spans="1:6" ht="15">
      <c r="A495" s="104"/>
      <c r="B495" s="104" t="s">
        <v>61</v>
      </c>
      <c r="C495" s="104"/>
      <c r="D495" s="104"/>
      <c r="E495" s="104"/>
      <c r="F495" s="104"/>
    </row>
    <row r="496" spans="1:8" ht="15">
      <c r="A496" s="104"/>
      <c r="B496" s="106">
        <v>19.7</v>
      </c>
      <c r="C496" s="104">
        <v>6.15</v>
      </c>
      <c r="D496" s="104">
        <v>26.9</v>
      </c>
      <c r="E496" s="106">
        <v>2.75</v>
      </c>
      <c r="F496" s="104"/>
      <c r="G496" s="69">
        <f>B496+C496+D496+E496+B497+C497</f>
        <v>98.7</v>
      </c>
      <c r="H496" s="69" t="s">
        <v>133</v>
      </c>
    </row>
    <row r="497" spans="1:6" ht="15">
      <c r="A497" s="104"/>
      <c r="B497" s="104">
        <v>14</v>
      </c>
      <c r="C497" s="104">
        <v>29.2</v>
      </c>
      <c r="D497" s="104"/>
      <c r="E497" s="104"/>
      <c r="F497" s="104"/>
    </row>
    <row r="498" spans="1:6" ht="15">
      <c r="A498" s="104"/>
      <c r="B498" s="104"/>
      <c r="C498" s="104"/>
      <c r="D498" s="104"/>
      <c r="E498" s="104"/>
      <c r="F498" s="104"/>
    </row>
    <row r="499" spans="1:6" ht="15">
      <c r="A499" s="104"/>
      <c r="B499" s="104" t="s">
        <v>63</v>
      </c>
      <c r="C499" s="104"/>
      <c r="D499" s="104"/>
      <c r="E499" s="104"/>
      <c r="F499" s="104"/>
    </row>
    <row r="500" spans="1:7" ht="15">
      <c r="A500" s="104"/>
      <c r="B500" s="104">
        <v>32</v>
      </c>
      <c r="C500" s="104" t="s">
        <v>136</v>
      </c>
      <c r="D500" s="104"/>
      <c r="E500" s="104"/>
      <c r="F500" s="105">
        <f>B500*B501</f>
        <v>32</v>
      </c>
      <c r="G500" s="69" t="s">
        <v>133</v>
      </c>
    </row>
    <row r="501" spans="1:6" ht="15">
      <c r="A501" s="104"/>
      <c r="B501" s="104">
        <v>1</v>
      </c>
      <c r="C501" s="104" t="s">
        <v>133</v>
      </c>
      <c r="D501" s="104"/>
      <c r="E501" s="104"/>
      <c r="F501" s="104"/>
    </row>
    <row r="502" spans="1:6" ht="15">
      <c r="A502" s="104"/>
      <c r="B502" s="104"/>
      <c r="C502" s="104"/>
      <c r="D502" s="104"/>
      <c r="E502" s="104"/>
      <c r="F502" s="104"/>
    </row>
    <row r="503" spans="1:6" ht="15">
      <c r="A503" s="104"/>
      <c r="B503" s="103" t="s">
        <v>65</v>
      </c>
      <c r="C503" s="104"/>
      <c r="D503" s="104"/>
      <c r="E503" s="104"/>
      <c r="F503" s="104"/>
    </row>
    <row r="504" spans="1:6" ht="15">
      <c r="A504" s="104"/>
      <c r="B504" s="104">
        <f>G496</f>
        <v>98.7</v>
      </c>
      <c r="C504" s="104">
        <v>0.2</v>
      </c>
      <c r="D504" s="104">
        <v>0.3</v>
      </c>
      <c r="E504" s="105">
        <f>B504*C504*D504</f>
        <v>5.922000000000001</v>
      </c>
      <c r="F504" s="105" t="s">
        <v>134</v>
      </c>
    </row>
    <row r="505" spans="1:6" ht="15">
      <c r="A505" s="104"/>
      <c r="B505" s="104"/>
      <c r="C505" s="104"/>
      <c r="D505" s="104"/>
      <c r="E505" s="106"/>
      <c r="F505" s="106"/>
    </row>
    <row r="506" spans="1:6" ht="15">
      <c r="A506" s="104"/>
      <c r="B506" s="104"/>
      <c r="C506" s="104"/>
      <c r="D506" s="104"/>
      <c r="E506" s="106"/>
      <c r="F506" s="106"/>
    </row>
    <row r="507" spans="1:6" ht="15">
      <c r="A507" s="104"/>
      <c r="B507" s="104" t="s">
        <v>135</v>
      </c>
      <c r="C507" s="104"/>
      <c r="D507" s="104"/>
      <c r="E507" s="106"/>
      <c r="F507" s="106"/>
    </row>
    <row r="508" spans="1:6" ht="15">
      <c r="A508" s="104"/>
      <c r="B508" s="104">
        <f>G496</f>
        <v>98.7</v>
      </c>
      <c r="C508" s="104">
        <v>0.2</v>
      </c>
      <c r="D508" s="104"/>
      <c r="E508" s="105">
        <f>C508*B508</f>
        <v>19.740000000000002</v>
      </c>
      <c r="F508" s="105" t="s">
        <v>132</v>
      </c>
    </row>
    <row r="509" spans="1:6" ht="15">
      <c r="A509" s="104"/>
      <c r="B509" s="104"/>
      <c r="C509" s="104"/>
      <c r="D509" s="104"/>
      <c r="E509" s="106"/>
      <c r="F509" s="106"/>
    </row>
    <row r="510" spans="1:6" ht="15">
      <c r="A510" s="104"/>
      <c r="B510" s="104"/>
      <c r="C510" s="104"/>
      <c r="D510" s="104"/>
      <c r="E510" s="106"/>
      <c r="F510" s="106"/>
    </row>
    <row r="511" spans="1:6" ht="15">
      <c r="A511" s="104"/>
      <c r="B511" t="s">
        <v>137</v>
      </c>
      <c r="C511" s="104"/>
      <c r="D511" s="104"/>
      <c r="E511" s="106"/>
      <c r="F511" s="106"/>
    </row>
    <row r="512" spans="1:7" ht="15">
      <c r="A512" s="104"/>
      <c r="B512" s="104">
        <f>G496</f>
        <v>98.7</v>
      </c>
      <c r="C512" s="104">
        <f>C508</f>
        <v>0.2</v>
      </c>
      <c r="D512" s="104">
        <v>0.05</v>
      </c>
      <c r="E512" s="104"/>
      <c r="F512" s="105">
        <f>B512*C512*D512</f>
        <v>0.9870000000000001</v>
      </c>
      <c r="G512" s="69" t="s">
        <v>134</v>
      </c>
    </row>
    <row r="513" spans="1:6" ht="15">
      <c r="A513" s="104"/>
      <c r="B513" s="104"/>
      <c r="C513" s="104"/>
      <c r="D513" s="104"/>
      <c r="E513" s="104"/>
      <c r="F513" s="104"/>
    </row>
    <row r="514" spans="1:6" ht="15">
      <c r="A514" s="104"/>
      <c r="B514" s="104"/>
      <c r="C514" s="104"/>
      <c r="D514" s="104"/>
      <c r="E514" s="104"/>
      <c r="F514" s="104"/>
    </row>
    <row r="515" spans="1:6" ht="15">
      <c r="A515" s="104"/>
      <c r="B515" s="104" t="s">
        <v>67</v>
      </c>
      <c r="C515" s="104"/>
      <c r="D515" s="104"/>
      <c r="E515" s="104"/>
      <c r="F515" s="104"/>
    </row>
    <row r="516" spans="1:7" ht="15">
      <c r="A516" s="104"/>
      <c r="B516" s="104">
        <f>G496</f>
        <v>98.7</v>
      </c>
      <c r="C516" s="104">
        <v>0.3</v>
      </c>
      <c r="D516" s="104">
        <v>2</v>
      </c>
      <c r="E516" s="104"/>
      <c r="F516" s="105">
        <f>B516*C516*D516</f>
        <v>59.22</v>
      </c>
      <c r="G516" s="69" t="s">
        <v>132</v>
      </c>
    </row>
    <row r="517" spans="1:6" ht="15">
      <c r="A517" s="104"/>
      <c r="B517" s="104"/>
      <c r="C517" s="104"/>
      <c r="D517" s="104"/>
      <c r="E517" s="104"/>
      <c r="F517" s="104"/>
    </row>
    <row r="518" spans="1:6" ht="15">
      <c r="A518" s="104"/>
      <c r="B518" s="104"/>
      <c r="C518" s="104"/>
      <c r="D518" s="104"/>
      <c r="E518" s="104"/>
      <c r="F518" s="104"/>
    </row>
    <row r="519" spans="1:6" ht="15">
      <c r="A519" s="104"/>
      <c r="B519" s="104" t="s">
        <v>68</v>
      </c>
      <c r="C519" s="104"/>
      <c r="D519" s="104"/>
      <c r="E519" s="104"/>
      <c r="F519" s="104"/>
    </row>
    <row r="520" spans="1:7" ht="15">
      <c r="A520" s="104"/>
      <c r="B520" s="104">
        <f>G496</f>
        <v>98.7</v>
      </c>
      <c r="C520" s="104">
        <v>0.3</v>
      </c>
      <c r="D520" s="104">
        <v>0.2</v>
      </c>
      <c r="E520" s="104"/>
      <c r="F520" s="105">
        <f>B520*C520*D520</f>
        <v>5.922000000000001</v>
      </c>
      <c r="G520" s="69" t="s">
        <v>134</v>
      </c>
    </row>
    <row r="521" spans="1:6" ht="15">
      <c r="A521" s="104"/>
      <c r="B521" s="104"/>
      <c r="C521" s="104"/>
      <c r="D521" s="104"/>
      <c r="E521" s="104"/>
      <c r="F521" s="104"/>
    </row>
    <row r="522" spans="1:6" ht="15">
      <c r="A522" s="104"/>
      <c r="B522" s="104"/>
      <c r="C522" s="104"/>
      <c r="D522" s="104"/>
      <c r="E522" s="104"/>
      <c r="F522" s="104"/>
    </row>
    <row r="523" spans="1:6" ht="15">
      <c r="A523" s="104"/>
      <c r="B523" s="104" t="s">
        <v>69</v>
      </c>
      <c r="C523" s="104"/>
      <c r="D523" s="104"/>
      <c r="E523" s="104"/>
      <c r="F523" s="104"/>
    </row>
    <row r="524" spans="1:7" ht="15">
      <c r="A524" s="104"/>
      <c r="B524" s="104"/>
      <c r="C524" s="104"/>
      <c r="D524" s="104"/>
      <c r="E524" s="104"/>
      <c r="F524" s="105">
        <f>F520</f>
        <v>5.922000000000001</v>
      </c>
      <c r="G524" s="69" t="s">
        <v>134</v>
      </c>
    </row>
    <row r="525" spans="1:6" ht="15">
      <c r="A525" s="104"/>
      <c r="B525" s="104"/>
      <c r="C525" s="104"/>
      <c r="D525" s="104"/>
      <c r="E525" s="104"/>
      <c r="F525" s="104"/>
    </row>
    <row r="526" spans="1:6" ht="15">
      <c r="A526" s="104"/>
      <c r="B526" s="104"/>
      <c r="C526" s="104"/>
      <c r="D526" s="104"/>
      <c r="E526" s="104"/>
      <c r="F526" s="104"/>
    </row>
    <row r="527" spans="1:6" ht="15">
      <c r="A527" s="104"/>
      <c r="B527" s="104" t="s">
        <v>70</v>
      </c>
      <c r="C527" s="104"/>
      <c r="D527" s="104"/>
      <c r="E527" s="104"/>
      <c r="F527" s="104"/>
    </row>
    <row r="528" spans="1:6" ht="15">
      <c r="A528" s="104"/>
      <c r="B528" s="104">
        <f>F520</f>
        <v>5.922000000000001</v>
      </c>
      <c r="C528" s="104">
        <v>70</v>
      </c>
      <c r="D528" s="104"/>
      <c r="E528" s="105">
        <f>C528*B528</f>
        <v>414.54</v>
      </c>
      <c r="F528" s="105" t="s">
        <v>139</v>
      </c>
    </row>
    <row r="529" ht="15">
      <c r="A529" s="104"/>
    </row>
    <row r="530" spans="1:12" ht="15">
      <c r="A530" s="104" t="s">
        <v>264</v>
      </c>
      <c r="B530" s="109" t="s">
        <v>141</v>
      </c>
      <c r="C530" s="104"/>
      <c r="D530" s="104"/>
      <c r="E530" s="104">
        <v>32</v>
      </c>
      <c r="F530" s="104" t="s">
        <v>142</v>
      </c>
      <c r="G530">
        <v>0.2</v>
      </c>
      <c r="H530">
        <v>0.2</v>
      </c>
      <c r="I530">
        <v>0.4</v>
      </c>
      <c r="K530" s="69">
        <f>E530*G530*H530*I530</f>
        <v>0.5120000000000001</v>
      </c>
      <c r="L530" s="69" t="s">
        <v>134</v>
      </c>
    </row>
    <row r="531" spans="1:6" ht="15">
      <c r="A531" s="104"/>
      <c r="B531" s="104"/>
      <c r="C531" s="104"/>
      <c r="D531" s="104"/>
      <c r="E531" s="104"/>
      <c r="F531" s="104"/>
    </row>
    <row r="532" spans="1:6" ht="15">
      <c r="A532" s="104"/>
      <c r="B532" s="104" t="s">
        <v>67</v>
      </c>
      <c r="C532" s="104"/>
      <c r="D532" s="104"/>
      <c r="E532" s="104"/>
      <c r="F532" s="104"/>
    </row>
    <row r="533" spans="1:7" ht="15">
      <c r="A533" s="104"/>
      <c r="B533" s="104">
        <v>0.4</v>
      </c>
      <c r="C533" s="104">
        <f>I530</f>
        <v>0.4</v>
      </c>
      <c r="D533" s="104">
        <f>E530</f>
        <v>32</v>
      </c>
      <c r="E533" s="104"/>
      <c r="F533" s="105">
        <f>B533*C533*D533</f>
        <v>5.120000000000001</v>
      </c>
      <c r="G533" s="69" t="s">
        <v>132</v>
      </c>
    </row>
    <row r="534" spans="1:6" ht="15">
      <c r="A534" s="104"/>
      <c r="B534" s="104"/>
      <c r="C534" s="104"/>
      <c r="D534" s="104"/>
      <c r="E534" s="104"/>
      <c r="F534" s="104"/>
    </row>
    <row r="535" spans="1:6" ht="15">
      <c r="A535" s="104"/>
      <c r="B535" s="104"/>
      <c r="C535" s="104"/>
      <c r="D535" s="104"/>
      <c r="E535" s="104"/>
      <c r="F535" s="104"/>
    </row>
    <row r="536" spans="1:6" ht="15">
      <c r="A536" s="104"/>
      <c r="B536" s="104" t="s">
        <v>68</v>
      </c>
      <c r="C536" s="104"/>
      <c r="D536" s="104"/>
      <c r="E536" s="104"/>
      <c r="F536" s="104"/>
    </row>
    <row r="537" spans="1:7" ht="15">
      <c r="A537" s="104"/>
      <c r="B537" s="104"/>
      <c r="C537" s="104"/>
      <c r="D537" s="104"/>
      <c r="E537" s="104"/>
      <c r="F537" s="105">
        <f>K530</f>
        <v>0.5120000000000001</v>
      </c>
      <c r="G537" s="69" t="s">
        <v>134</v>
      </c>
    </row>
    <row r="538" spans="1:6" ht="15">
      <c r="A538" s="104"/>
      <c r="B538" s="104"/>
      <c r="C538" s="104"/>
      <c r="D538" s="104"/>
      <c r="E538" s="104"/>
      <c r="F538" s="104"/>
    </row>
    <row r="539" spans="1:6" ht="15">
      <c r="A539" s="104"/>
      <c r="B539" s="104"/>
      <c r="C539" s="104"/>
      <c r="D539" s="104"/>
      <c r="E539" s="104"/>
      <c r="F539" s="104"/>
    </row>
    <row r="540" spans="1:6" ht="15">
      <c r="A540" s="104"/>
      <c r="B540" s="104" t="s">
        <v>69</v>
      </c>
      <c r="C540" s="104"/>
      <c r="D540" s="104"/>
      <c r="E540" s="104"/>
      <c r="F540" s="104"/>
    </row>
    <row r="541" spans="1:7" ht="15">
      <c r="A541" s="104"/>
      <c r="B541" s="104"/>
      <c r="C541" s="104"/>
      <c r="D541" s="104"/>
      <c r="E541" s="104"/>
      <c r="F541" s="105">
        <f>F537</f>
        <v>0.5120000000000001</v>
      </c>
      <c r="G541" s="69" t="s">
        <v>134</v>
      </c>
    </row>
    <row r="542" spans="1:6" ht="15">
      <c r="A542" s="104"/>
      <c r="B542" s="104"/>
      <c r="C542" s="104"/>
      <c r="D542" s="104"/>
      <c r="E542" s="104"/>
      <c r="F542" s="104"/>
    </row>
    <row r="543" spans="1:6" ht="15">
      <c r="A543" s="104"/>
      <c r="B543" s="104"/>
      <c r="C543" s="104"/>
      <c r="D543" s="104"/>
      <c r="E543" s="104"/>
      <c r="F543" s="104"/>
    </row>
    <row r="544" spans="1:6" ht="15">
      <c r="A544" s="104"/>
      <c r="B544" s="104" t="s">
        <v>70</v>
      </c>
      <c r="C544" s="104"/>
      <c r="D544" s="104"/>
      <c r="E544" s="104"/>
      <c r="F544" s="104"/>
    </row>
    <row r="545" spans="1:6" ht="15">
      <c r="A545" s="104"/>
      <c r="B545" s="104">
        <f>F537</f>
        <v>0.5120000000000001</v>
      </c>
      <c r="C545" s="104">
        <v>100</v>
      </c>
      <c r="D545" s="104"/>
      <c r="E545" s="105">
        <f>C545*B545</f>
        <v>51.20000000000001</v>
      </c>
      <c r="F545" s="105" t="s">
        <v>139</v>
      </c>
    </row>
    <row r="546" spans="1:6" ht="15">
      <c r="A546" s="104"/>
      <c r="B546" s="104"/>
      <c r="C546" s="104"/>
      <c r="D546" s="104"/>
      <c r="E546" s="106"/>
      <c r="F546" s="106"/>
    </row>
    <row r="547" spans="1:6" ht="15">
      <c r="A547" s="104"/>
      <c r="B547" s="104"/>
      <c r="C547" s="104"/>
      <c r="D547" s="104"/>
      <c r="E547" s="106"/>
      <c r="F547" s="106"/>
    </row>
    <row r="548" spans="1:6" ht="15">
      <c r="A548" s="104" t="s">
        <v>267</v>
      </c>
      <c r="B548" s="109" t="s">
        <v>22</v>
      </c>
      <c r="C548" s="104"/>
      <c r="D548" s="104"/>
      <c r="E548" s="106"/>
      <c r="F548" s="106"/>
    </row>
    <row r="549" spans="1:2" ht="15">
      <c r="A549" s="104"/>
      <c r="B549" t="s">
        <v>143</v>
      </c>
    </row>
    <row r="550" spans="1:10" ht="15">
      <c r="A550" s="104"/>
      <c r="B550">
        <f>G496</f>
        <v>98.7</v>
      </c>
      <c r="C550" t="s">
        <v>133</v>
      </c>
      <c r="D550" t="s">
        <v>220</v>
      </c>
      <c r="E550">
        <v>0.4</v>
      </c>
      <c r="F550" t="s">
        <v>133</v>
      </c>
      <c r="G550" s="56">
        <f>B550*E550</f>
        <v>39.480000000000004</v>
      </c>
      <c r="H550" s="56" t="s">
        <v>132</v>
      </c>
      <c r="I550" s="69">
        <f>E550*B550</f>
        <v>39.480000000000004</v>
      </c>
      <c r="J550" s="69" t="s">
        <v>16</v>
      </c>
    </row>
    <row r="551" ht="15">
      <c r="A551" s="104"/>
    </row>
    <row r="552" spans="1:2" ht="15">
      <c r="A552" s="104"/>
      <c r="B552" t="s">
        <v>145</v>
      </c>
    </row>
    <row r="553" spans="1:9" ht="15">
      <c r="A553" s="104"/>
      <c r="B553" s="56">
        <f>B550</f>
        <v>98.7</v>
      </c>
      <c r="C553" s="56" t="s">
        <v>133</v>
      </c>
      <c r="D553" s="56">
        <v>0.4</v>
      </c>
      <c r="E553" s="56" t="s">
        <v>133</v>
      </c>
      <c r="F553" s="56">
        <v>2</v>
      </c>
      <c r="H553" s="69">
        <f>(B553*D553*F553)+(B554*D554*F554)</f>
        <v>98.70000000000002</v>
      </c>
      <c r="I553" s="69" t="s">
        <v>16</v>
      </c>
    </row>
    <row r="554" spans="1:9" ht="15">
      <c r="A554" s="104"/>
      <c r="B554" s="56">
        <v>98.7</v>
      </c>
      <c r="C554" s="56" t="s">
        <v>15</v>
      </c>
      <c r="D554" s="56">
        <v>0.2</v>
      </c>
      <c r="E554" s="56" t="s">
        <v>15</v>
      </c>
      <c r="F554" s="56">
        <v>1</v>
      </c>
      <c r="H554" s="56"/>
      <c r="I554" s="56"/>
    </row>
    <row r="555" ht="15">
      <c r="A555" s="104"/>
    </row>
    <row r="556" spans="1:2" ht="15">
      <c r="A556" s="104"/>
      <c r="B556" t="s">
        <v>146</v>
      </c>
    </row>
    <row r="557" spans="1:9" ht="15">
      <c r="A557" s="104"/>
      <c r="B557" s="56">
        <f>B554</f>
        <v>98.7</v>
      </c>
      <c r="C557" s="56" t="s">
        <v>133</v>
      </c>
      <c r="D557" s="56">
        <v>0.4</v>
      </c>
      <c r="E557" s="56" t="s">
        <v>133</v>
      </c>
      <c r="F557" s="56">
        <v>2</v>
      </c>
      <c r="H557" s="69">
        <f>(B557*D557*F557)+(B558*D558*F558)</f>
        <v>98.70000000000002</v>
      </c>
      <c r="I557" s="69" t="s">
        <v>16</v>
      </c>
    </row>
    <row r="558" spans="1:9" ht="15">
      <c r="A558" s="104"/>
      <c r="B558" s="56">
        <v>98.7</v>
      </c>
      <c r="C558" s="56" t="s">
        <v>15</v>
      </c>
      <c r="D558" s="56">
        <v>0.2</v>
      </c>
      <c r="E558" s="56" t="s">
        <v>15</v>
      </c>
      <c r="F558" s="56">
        <v>1</v>
      </c>
      <c r="H558" s="56"/>
      <c r="I558" s="56"/>
    </row>
    <row r="559" spans="1:6" ht="15">
      <c r="A559" s="104"/>
      <c r="B559" s="104"/>
      <c r="C559" s="104"/>
      <c r="D559" s="104"/>
      <c r="E559" s="106"/>
      <c r="F559" s="106"/>
    </row>
    <row r="560" spans="1:5" ht="15">
      <c r="A560" s="104"/>
      <c r="B560" s="104"/>
      <c r="C560" s="104"/>
      <c r="D560" s="104"/>
      <c r="E560" s="104"/>
    </row>
    <row r="561" spans="1:5" ht="15">
      <c r="A561" s="104" t="s">
        <v>420</v>
      </c>
      <c r="B561" s="104" t="s">
        <v>98</v>
      </c>
      <c r="C561" s="104"/>
      <c r="D561" s="104"/>
      <c r="E561" s="104"/>
    </row>
    <row r="562" spans="1:5" ht="15">
      <c r="A562" s="104" t="s">
        <v>425</v>
      </c>
      <c r="B562" s="110" t="s">
        <v>431</v>
      </c>
      <c r="C562" s="104"/>
      <c r="D562" s="104"/>
      <c r="E562" s="104"/>
    </row>
    <row r="563" spans="1:9" ht="15">
      <c r="A563" s="104" t="s">
        <v>442</v>
      </c>
      <c r="B563" s="110">
        <v>662.3</v>
      </c>
      <c r="C563" s="104" t="s">
        <v>16</v>
      </c>
      <c r="D563" s="104" t="s">
        <v>441</v>
      </c>
      <c r="E563" s="104">
        <v>1</v>
      </c>
      <c r="H563" s="69">
        <f>B563*E563</f>
        <v>662.3</v>
      </c>
      <c r="I563" s="69" t="s">
        <v>11</v>
      </c>
    </row>
    <row r="564" spans="1:5" ht="15">
      <c r="A564" s="104"/>
      <c r="B564" s="110"/>
      <c r="C564" s="104"/>
      <c r="D564" s="104"/>
      <c r="E564" s="104"/>
    </row>
    <row r="565" spans="1:5" ht="15">
      <c r="A565" s="104"/>
      <c r="B565" s="110"/>
      <c r="C565" s="104"/>
      <c r="D565" s="104"/>
      <c r="E565" s="104"/>
    </row>
    <row r="566" spans="1:4" ht="15">
      <c r="A566" s="104" t="s">
        <v>430</v>
      </c>
      <c r="B566" s="103" t="s">
        <v>433</v>
      </c>
      <c r="C566" s="104"/>
      <c r="D566" s="104"/>
    </row>
    <row r="567" spans="1:4" ht="15">
      <c r="A567" s="104"/>
      <c r="B567" s="165">
        <f>H563</f>
        <v>662.3</v>
      </c>
      <c r="C567" s="105" t="s">
        <v>11</v>
      </c>
      <c r="D567" s="104"/>
    </row>
    <row r="568" spans="1:4" ht="15">
      <c r="A568" s="104"/>
      <c r="B568" s="103"/>
      <c r="C568" s="104"/>
      <c r="D568" s="104"/>
    </row>
    <row r="569" spans="1:4" ht="15">
      <c r="A569" s="104"/>
      <c r="B569" s="103"/>
      <c r="C569" s="104"/>
      <c r="D569" s="104"/>
    </row>
    <row r="570" spans="1:4" ht="15">
      <c r="A570" s="104" t="s">
        <v>439</v>
      </c>
      <c r="B570" s="103" t="s">
        <v>435</v>
      </c>
      <c r="C570" s="104"/>
      <c r="D570" s="104"/>
    </row>
    <row r="571" spans="1:9" ht="15">
      <c r="A571" s="104"/>
      <c r="B571" s="103">
        <f>B563</f>
        <v>662.3</v>
      </c>
      <c r="C571" s="104" t="str">
        <f>C563</f>
        <v>M2</v>
      </c>
      <c r="D571" s="104" t="s">
        <v>76</v>
      </c>
      <c r="E571">
        <v>0.4</v>
      </c>
      <c r="H571" s="69">
        <f>B571*E571</f>
        <v>264.92</v>
      </c>
      <c r="I571" s="69" t="s">
        <v>11</v>
      </c>
    </row>
    <row r="572" spans="1:4" ht="15">
      <c r="A572" s="104"/>
      <c r="B572" s="103"/>
      <c r="C572" s="104"/>
      <c r="D572" s="104"/>
    </row>
    <row r="573" spans="1:4" ht="15">
      <c r="A573" s="104"/>
      <c r="B573" s="103"/>
      <c r="C573" s="104"/>
      <c r="D573" s="104"/>
    </row>
    <row r="574" spans="1:4" ht="15">
      <c r="A574" s="104" t="s">
        <v>440</v>
      </c>
      <c r="B574" s="103" t="s">
        <v>437</v>
      </c>
      <c r="C574" s="104"/>
      <c r="D574" s="104"/>
    </row>
    <row r="575" spans="1:9" ht="15">
      <c r="A575" s="104"/>
      <c r="B575" s="103">
        <f>B567</f>
        <v>662.3</v>
      </c>
      <c r="C575" s="104" t="str">
        <f>C567</f>
        <v>M3</v>
      </c>
      <c r="D575" s="104" t="s">
        <v>76</v>
      </c>
      <c r="E575">
        <v>0.6</v>
      </c>
      <c r="H575" s="69">
        <f>B575*E575</f>
        <v>397.37999999999994</v>
      </c>
      <c r="I575" s="69" t="s">
        <v>11</v>
      </c>
    </row>
    <row r="576" spans="1:4" ht="15">
      <c r="A576" s="104"/>
      <c r="B576" s="104"/>
      <c r="C576" s="104"/>
      <c r="D576" s="104"/>
    </row>
    <row r="577" spans="1:4" ht="15">
      <c r="A577" s="104"/>
      <c r="B577" s="104"/>
      <c r="C577" s="104"/>
      <c r="D577" s="104"/>
    </row>
    <row r="578" spans="1:11" ht="15">
      <c r="A578" s="201" t="s">
        <v>40</v>
      </c>
      <c r="B578" s="201" t="s">
        <v>514</v>
      </c>
      <c r="C578" s="202"/>
      <c r="D578" s="202"/>
      <c r="E578" s="203"/>
      <c r="F578" s="203"/>
      <c r="G578" s="203"/>
      <c r="H578" s="203"/>
      <c r="I578" s="203"/>
      <c r="J578" s="203"/>
      <c r="K578" s="203"/>
    </row>
    <row r="579" spans="1:2" ht="15">
      <c r="A579" s="4" t="s">
        <v>475</v>
      </c>
      <c r="B579" s="4" t="s">
        <v>517</v>
      </c>
    </row>
    <row r="580" spans="1:4" ht="15">
      <c r="A580" s="104"/>
      <c r="B580" s="204" t="s">
        <v>476</v>
      </c>
      <c r="C580" s="104"/>
      <c r="D580" s="104"/>
    </row>
    <row r="581" spans="1:4" ht="15">
      <c r="A581" s="104"/>
      <c r="B581" s="204" t="s">
        <v>515</v>
      </c>
      <c r="C581" s="104">
        <v>8.2</v>
      </c>
      <c r="D581" s="104"/>
    </row>
    <row r="582" spans="1:6" ht="15">
      <c r="A582" s="104"/>
      <c r="B582" s="204">
        <v>0.3</v>
      </c>
      <c r="C582" s="104">
        <v>0.2</v>
      </c>
      <c r="D582" s="104">
        <v>8.2</v>
      </c>
      <c r="E582" s="69">
        <f>B582*C582*D582</f>
        <v>0.49199999999999994</v>
      </c>
      <c r="F582" s="69" t="s">
        <v>134</v>
      </c>
    </row>
    <row r="583" spans="1:4" ht="15">
      <c r="A583" s="104"/>
      <c r="B583" s="204"/>
      <c r="C583" s="104"/>
      <c r="D583" s="104"/>
    </row>
    <row r="584" spans="1:4" ht="15">
      <c r="A584" s="104"/>
      <c r="B584" s="204" t="s">
        <v>477</v>
      </c>
      <c r="C584" s="104"/>
      <c r="D584" s="104"/>
    </row>
    <row r="585" spans="1:4" ht="15">
      <c r="A585" s="104"/>
      <c r="B585" s="205">
        <f>B582*C582*0.05</f>
        <v>0.003</v>
      </c>
      <c r="C585" s="105" t="s">
        <v>134</v>
      </c>
      <c r="D585" s="104"/>
    </row>
    <row r="586" spans="1:4" ht="15">
      <c r="A586" s="104"/>
      <c r="B586" s="204"/>
      <c r="C586" s="104"/>
      <c r="D586" s="104"/>
    </row>
    <row r="587" spans="1:4" ht="15">
      <c r="A587" s="104"/>
      <c r="B587" s="204"/>
      <c r="C587" s="104"/>
      <c r="D587" s="104"/>
    </row>
    <row r="588" spans="1:4" ht="15">
      <c r="A588" s="104"/>
      <c r="B588" s="204" t="s">
        <v>137</v>
      </c>
      <c r="C588" s="104"/>
      <c r="D588" s="104"/>
    </row>
    <row r="589" spans="1:4" ht="15">
      <c r="A589" s="104"/>
      <c r="B589" s="205">
        <f>B582*C582*0.05</f>
        <v>0.003</v>
      </c>
      <c r="C589" s="105" t="s">
        <v>134</v>
      </c>
      <c r="D589" s="104"/>
    </row>
    <row r="590" spans="1:4" ht="15">
      <c r="A590" s="104"/>
      <c r="B590" s="204"/>
      <c r="C590" s="104"/>
      <c r="D590" s="104"/>
    </row>
    <row r="591" spans="1:4" ht="15">
      <c r="A591" s="104"/>
      <c r="B591" s="204"/>
      <c r="C591" s="104"/>
      <c r="D591" s="104"/>
    </row>
    <row r="592" spans="1:4" ht="15">
      <c r="A592" s="104"/>
      <c r="B592" s="204" t="s">
        <v>478</v>
      </c>
      <c r="C592" s="104"/>
      <c r="D592" s="104"/>
    </row>
    <row r="593" spans="1:4" ht="15">
      <c r="A593" s="104"/>
      <c r="B593" s="205">
        <f>E582</f>
        <v>0.49199999999999994</v>
      </c>
      <c r="C593" s="105" t="s">
        <v>134</v>
      </c>
      <c r="D593" s="104"/>
    </row>
    <row r="594" spans="1:4" ht="15">
      <c r="A594" s="104"/>
      <c r="B594" s="204"/>
      <c r="C594" s="104"/>
      <c r="D594" s="104"/>
    </row>
    <row r="595" spans="1:4" ht="15">
      <c r="A595" s="104"/>
      <c r="B595" s="204" t="s">
        <v>67</v>
      </c>
      <c r="C595" s="104"/>
      <c r="D595" s="104"/>
    </row>
    <row r="596" spans="1:6" ht="15">
      <c r="A596" s="104"/>
      <c r="B596" s="204">
        <v>0.3</v>
      </c>
      <c r="C596" s="104">
        <v>8.2</v>
      </c>
      <c r="D596" s="104">
        <v>2</v>
      </c>
      <c r="E596" s="69">
        <f>B596*C596*D596</f>
        <v>4.919999999999999</v>
      </c>
      <c r="F596" s="69" t="s">
        <v>132</v>
      </c>
    </row>
    <row r="597" spans="1:4" ht="15">
      <c r="A597" s="104"/>
      <c r="B597" s="204"/>
      <c r="C597" s="104"/>
      <c r="D597" s="104"/>
    </row>
    <row r="598" spans="1:4" ht="15">
      <c r="A598" s="104"/>
      <c r="B598" s="204" t="s">
        <v>479</v>
      </c>
      <c r="C598" s="104"/>
      <c r="D598" s="104"/>
    </row>
    <row r="599" spans="1:5" ht="15">
      <c r="A599" s="104"/>
      <c r="B599" s="204">
        <v>100</v>
      </c>
      <c r="C599" s="104"/>
      <c r="D599" s="105">
        <f>E596*B599</f>
        <v>491.9999999999999</v>
      </c>
      <c r="E599" s="69" t="s">
        <v>139</v>
      </c>
    </row>
    <row r="600" spans="1:4" ht="15">
      <c r="A600" s="104"/>
      <c r="B600" s="204"/>
      <c r="C600" s="104"/>
      <c r="D600" s="104"/>
    </row>
    <row r="601" spans="1:4" ht="15">
      <c r="A601" s="104"/>
      <c r="B601" s="204"/>
      <c r="C601" s="104"/>
      <c r="D601" s="104"/>
    </row>
    <row r="602" spans="1:4" ht="15">
      <c r="A602" s="104"/>
      <c r="B602" s="204" t="str">
        <f>'[1]desonerado-181'!$B$669</f>
        <v>Broca em concreto armado diâmetro de 20 cm - completa</v>
      </c>
      <c r="C602" s="104"/>
      <c r="D602" s="104"/>
    </row>
    <row r="603" spans="1:6" ht="15">
      <c r="A603" s="104"/>
      <c r="B603" s="104">
        <v>6</v>
      </c>
      <c r="C603" s="104" t="s">
        <v>136</v>
      </c>
      <c r="D603" s="104"/>
      <c r="E603" s="69">
        <f>B603*B604</f>
        <v>18</v>
      </c>
      <c r="F603" s="69" t="s">
        <v>133</v>
      </c>
    </row>
    <row r="604" spans="1:4" ht="15">
      <c r="A604" s="104"/>
      <c r="B604" s="104">
        <v>3</v>
      </c>
      <c r="C604" s="104" t="s">
        <v>516</v>
      </c>
      <c r="D604" s="104"/>
    </row>
    <row r="606" spans="1:3" ht="15">
      <c r="A606" s="4" t="s">
        <v>482</v>
      </c>
      <c r="B606" s="4" t="s">
        <v>518</v>
      </c>
      <c r="C606" s="4"/>
    </row>
    <row r="607" spans="2:12" ht="15">
      <c r="B607" s="204" t="s">
        <v>478</v>
      </c>
      <c r="F607">
        <v>6</v>
      </c>
      <c r="G607" t="s">
        <v>142</v>
      </c>
      <c r="H607">
        <v>0.2</v>
      </c>
      <c r="I607">
        <v>0.2</v>
      </c>
      <c r="J607" t="s">
        <v>220</v>
      </c>
      <c r="K607">
        <v>3</v>
      </c>
      <c r="L607" t="s">
        <v>133</v>
      </c>
    </row>
    <row r="608" spans="2:3" ht="15">
      <c r="B608" s="205">
        <f>H607*I607*K607*F607</f>
        <v>0.7200000000000002</v>
      </c>
      <c r="C608" s="69" t="s">
        <v>134</v>
      </c>
    </row>
    <row r="609" ht="15">
      <c r="B609" s="204"/>
    </row>
    <row r="610" ht="15">
      <c r="B610" s="204" t="s">
        <v>479</v>
      </c>
    </row>
    <row r="611" spans="2:3" ht="15">
      <c r="B611" s="205">
        <f>B608*100</f>
        <v>72.00000000000001</v>
      </c>
      <c r="C611" s="69" t="s">
        <v>139</v>
      </c>
    </row>
    <row r="612" ht="15">
      <c r="B612" s="204"/>
    </row>
    <row r="613" ht="15">
      <c r="B613" s="204" t="s">
        <v>481</v>
      </c>
    </row>
    <row r="614" spans="2:6" ht="15">
      <c r="B614" s="204">
        <v>0.8</v>
      </c>
      <c r="C614">
        <v>3</v>
      </c>
      <c r="D614">
        <v>6</v>
      </c>
      <c r="E614" s="69">
        <f>B614*C614*D614</f>
        <v>14.400000000000002</v>
      </c>
      <c r="F614" s="69" t="s">
        <v>132</v>
      </c>
    </row>
    <row r="615" ht="15">
      <c r="B615" s="204"/>
    </row>
    <row r="616" ht="15">
      <c r="B616" s="204"/>
    </row>
    <row r="617" ht="15">
      <c r="B617" s="110" t="s">
        <v>519</v>
      </c>
    </row>
    <row r="618" spans="2:9" ht="15">
      <c r="B618">
        <f>C581</f>
        <v>8.2</v>
      </c>
      <c r="C618">
        <v>0.2</v>
      </c>
      <c r="D618">
        <v>0.2</v>
      </c>
      <c r="E618" s="56">
        <v>3</v>
      </c>
      <c r="F618" s="56" t="s">
        <v>314</v>
      </c>
      <c r="G618" s="56"/>
      <c r="H618" s="69">
        <f>B618*C618*D618*E618</f>
        <v>0.984</v>
      </c>
      <c r="I618" s="69" t="s">
        <v>11</v>
      </c>
    </row>
    <row r="621" spans="1:2" ht="15">
      <c r="A621" s="4" t="s">
        <v>486</v>
      </c>
      <c r="B621" s="4" t="s">
        <v>534</v>
      </c>
    </row>
    <row r="623" ht="15">
      <c r="B623" s="204" t="s">
        <v>485</v>
      </c>
    </row>
    <row r="625" spans="2:9" ht="15">
      <c r="B625">
        <f>C581</f>
        <v>8.2</v>
      </c>
      <c r="C625">
        <v>3</v>
      </c>
      <c r="D625">
        <f>B625*C625</f>
        <v>24.599999999999998</v>
      </c>
      <c r="E625" t="s">
        <v>132</v>
      </c>
      <c r="H625" s="69">
        <f>D625-F627</f>
        <v>23.159999999999997</v>
      </c>
      <c r="I625" s="69" t="s">
        <v>132</v>
      </c>
    </row>
    <row r="627" spans="2:7" ht="15">
      <c r="B627" t="s">
        <v>535</v>
      </c>
      <c r="C627">
        <v>1.2</v>
      </c>
      <c r="D627">
        <v>0.6</v>
      </c>
      <c r="E627">
        <v>2</v>
      </c>
      <c r="F627">
        <f>C627*D627*E627</f>
        <v>1.44</v>
      </c>
      <c r="G627" t="s">
        <v>132</v>
      </c>
    </row>
    <row r="630" spans="1:4" ht="15">
      <c r="A630" s="4" t="s">
        <v>489</v>
      </c>
      <c r="B630" s="4" t="s">
        <v>490</v>
      </c>
      <c r="C630" s="4"/>
      <c r="D630" s="4"/>
    </row>
    <row r="631" ht="15">
      <c r="A631" s="4" t="s">
        <v>491</v>
      </c>
    </row>
    <row r="632" spans="2:7" ht="15">
      <c r="B632" s="204" t="s">
        <v>145</v>
      </c>
      <c r="F632" s="69">
        <f>B633+I634</f>
        <v>43.47</v>
      </c>
      <c r="G632" s="69" t="s">
        <v>16</v>
      </c>
    </row>
    <row r="633" spans="2:3" ht="15">
      <c r="B633" s="204">
        <f>H625</f>
        <v>23.159999999999997</v>
      </c>
      <c r="C633" t="s">
        <v>547</v>
      </c>
    </row>
    <row r="634" spans="2:9" ht="15">
      <c r="B634" s="204">
        <v>22.2</v>
      </c>
      <c r="C634" t="s">
        <v>548</v>
      </c>
      <c r="E634" t="s">
        <v>549</v>
      </c>
      <c r="G634">
        <f>0.9*2.1</f>
        <v>1.8900000000000001</v>
      </c>
      <c r="I634">
        <f>B634-G634</f>
        <v>20.31</v>
      </c>
    </row>
    <row r="635" spans="2:3" ht="15">
      <c r="B635" s="204"/>
      <c r="C635" s="56"/>
    </row>
    <row r="636" spans="2:3" ht="15">
      <c r="B636" s="204"/>
      <c r="C636" s="56"/>
    </row>
    <row r="637" spans="2:7" ht="15">
      <c r="B637" s="204" t="s">
        <v>492</v>
      </c>
      <c r="F637" s="69">
        <f>B638+I639</f>
        <v>43.47</v>
      </c>
      <c r="G637" s="69" t="s">
        <v>16</v>
      </c>
    </row>
    <row r="638" spans="2:3" ht="15">
      <c r="B638" s="204">
        <f>B633</f>
        <v>23.159999999999997</v>
      </c>
      <c r="C638" t="s">
        <v>547</v>
      </c>
    </row>
    <row r="639" spans="2:9" ht="15">
      <c r="B639" s="204">
        <v>22.2</v>
      </c>
      <c r="C639" t="s">
        <v>548</v>
      </c>
      <c r="E639" t="s">
        <v>549</v>
      </c>
      <c r="G639">
        <f>0.9*2.1</f>
        <v>1.8900000000000001</v>
      </c>
      <c r="I639">
        <f>B639-G639</f>
        <v>20.31</v>
      </c>
    </row>
    <row r="640" spans="2:3" ht="15">
      <c r="B640" s="204"/>
      <c r="C640" s="56"/>
    </row>
    <row r="641" ht="15">
      <c r="B641" s="204"/>
    </row>
    <row r="642" s="212" customFormat="1" ht="15">
      <c r="B642" s="213" t="s">
        <v>146</v>
      </c>
    </row>
    <row r="643" spans="2:9" s="212" customFormat="1" ht="15">
      <c r="B643" s="213">
        <v>2</v>
      </c>
      <c r="C643" s="212">
        <v>1.7</v>
      </c>
      <c r="D643" s="212">
        <v>2</v>
      </c>
      <c r="E643" s="212">
        <v>1.7</v>
      </c>
      <c r="F643" s="212">
        <f>B643+C643+D643+E643</f>
        <v>7.4</v>
      </c>
      <c r="G643" s="212" t="s">
        <v>133</v>
      </c>
      <c r="H643" s="214">
        <f>F643*F644-J644</f>
        <v>5.960000000000001</v>
      </c>
      <c r="I643" s="214" t="s">
        <v>132</v>
      </c>
    </row>
    <row r="644" spans="2:10" s="212" customFormat="1" ht="15">
      <c r="B644" s="213"/>
      <c r="E644" s="212" t="s">
        <v>220</v>
      </c>
      <c r="F644" s="212">
        <v>1</v>
      </c>
      <c r="G644" s="212" t="s">
        <v>133</v>
      </c>
      <c r="H644" s="212" t="s">
        <v>550</v>
      </c>
      <c r="J644" s="212">
        <f>1.2*0.6*2</f>
        <v>1.44</v>
      </c>
    </row>
    <row r="645" s="212" customFormat="1" ht="15">
      <c r="B645" s="213"/>
    </row>
    <row r="646" ht="15">
      <c r="B646" s="204" t="str">
        <f>'[1]desonerado-181'!$B$1003</f>
        <v>Placa cerâmica esmaltada PEI-5 para área interna, grupo de absorção BIIb, resistência química B, assentado com argamassa colante industrializada</v>
      </c>
    </row>
    <row r="647" spans="2:13" ht="15">
      <c r="B647">
        <v>2</v>
      </c>
      <c r="C647">
        <v>1.7</v>
      </c>
      <c r="D647">
        <v>2</v>
      </c>
      <c r="E647">
        <v>1.7</v>
      </c>
      <c r="F647">
        <f>B647+C647+D647+E647</f>
        <v>7.4</v>
      </c>
      <c r="G647" t="s">
        <v>133</v>
      </c>
      <c r="H647">
        <f>F647*E648</f>
        <v>14.8</v>
      </c>
      <c r="I647" t="s">
        <v>132</v>
      </c>
      <c r="L647" s="69">
        <f>H647-J648</f>
        <v>11.02</v>
      </c>
      <c r="M647" s="69" t="s">
        <v>132</v>
      </c>
    </row>
    <row r="648" spans="4:11" ht="15">
      <c r="D648" t="s">
        <v>220</v>
      </c>
      <c r="E648">
        <v>2</v>
      </c>
      <c r="F648" t="s">
        <v>133</v>
      </c>
      <c r="H648" t="s">
        <v>178</v>
      </c>
      <c r="J648">
        <f>0.9*2.1*2</f>
        <v>3.7800000000000002</v>
      </c>
      <c r="K648" t="s">
        <v>132</v>
      </c>
    </row>
    <row r="650" spans="1:2" ht="15">
      <c r="A650" s="4" t="s">
        <v>494</v>
      </c>
      <c r="B650" s="4" t="s">
        <v>24</v>
      </c>
    </row>
    <row r="651" spans="2:7" ht="15">
      <c r="B651" s="204" t="str">
        <f>'[1]desonerado-181'!$B$935</f>
        <v>Lastro de concreto impermeabilizado</v>
      </c>
      <c r="F651" s="69">
        <f>B654*C654*D654*0.2</f>
        <v>1.36</v>
      </c>
      <c r="G651" s="69" t="s">
        <v>11</v>
      </c>
    </row>
    <row r="652" ht="15">
      <c r="B652" s="103" t="s">
        <v>551</v>
      </c>
    </row>
    <row r="654" spans="2:7" ht="15">
      <c r="B654">
        <v>1.7</v>
      </c>
      <c r="C654">
        <v>2</v>
      </c>
      <c r="D654">
        <v>2</v>
      </c>
      <c r="F654" s="69">
        <f>B654*C654*D654</f>
        <v>6.8</v>
      </c>
      <c r="G654" s="69" t="s">
        <v>16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</cp:lastModifiedBy>
  <cp:lastPrinted>2023-09-21T18:00:28Z</cp:lastPrinted>
  <dcterms:created xsi:type="dcterms:W3CDTF">2022-04-14T12:33:54Z</dcterms:created>
  <dcterms:modified xsi:type="dcterms:W3CDTF">2023-09-21T18:00:45Z</dcterms:modified>
  <cp:category/>
  <cp:version/>
  <cp:contentType/>
  <cp:contentStatus/>
</cp:coreProperties>
</file>