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35" activeTab="1"/>
  </bookViews>
  <sheets>
    <sheet name="CRONOGRAMA" sheetId="9" r:id="rId1"/>
    <sheet name="Planilha1" sheetId="1" r:id="rId2"/>
    <sheet name="MEMÓRIA" sheetId="3" r:id="rId3"/>
  </sheets>
  <externalReferences>
    <externalReference r:id="rId6"/>
  </externalReferences>
  <definedNames>
    <definedName name="_xlnm.Print_Area" localSheetId="0">'CRONOGRAMA'!$A$1:$N$110</definedName>
    <definedName name="_xlnm.Print_Area" localSheetId="2">'MEMÓRIA'!$A$1:$E$24</definedName>
    <definedName name="_xlnm.Print_Area" localSheetId="1">'Planilha1'!$A$1:$I$110</definedName>
    <definedName name="brasao">INDEX('[1]INFO'!$B$47:$D$76,'[1]INFO'!$F$47,3)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<sst xmlns="http://schemas.openxmlformats.org/spreadsheetml/2006/main" count="1036" uniqueCount="291">
  <si>
    <t>DATA BASE:</t>
  </si>
  <si>
    <t>BDI 1:</t>
  </si>
  <si>
    <t>ITEM</t>
  </si>
  <si>
    <t>CÓDIGO</t>
  </si>
  <si>
    <t>DESCRIÇÃO</t>
  </si>
  <si>
    <t>UN</t>
  </si>
  <si>
    <t>QUANT</t>
  </si>
  <si>
    <t>VALOR UNIT</t>
  </si>
  <si>
    <t>VALOR C/ BDI</t>
  </si>
  <si>
    <t xml:space="preserve">TOTAL </t>
  </si>
  <si>
    <t>CDHU</t>
  </si>
  <si>
    <t>M</t>
  </si>
  <si>
    <t>UNID.</t>
  </si>
  <si>
    <t>QUANT.</t>
  </si>
  <si>
    <t>KG</t>
  </si>
  <si>
    <t>2.1</t>
  </si>
  <si>
    <t>2.2</t>
  </si>
  <si>
    <t>2.3</t>
  </si>
  <si>
    <t>2.4</t>
  </si>
  <si>
    <t>M2</t>
  </si>
  <si>
    <t>M3</t>
  </si>
  <si>
    <t>3.</t>
  </si>
  <si>
    <t>3.1</t>
  </si>
  <si>
    <t>PISOS</t>
  </si>
  <si>
    <t>FDE</t>
  </si>
  <si>
    <t>3.2</t>
  </si>
  <si>
    <t>Chapisco</t>
  </si>
  <si>
    <t>Reboco</t>
  </si>
  <si>
    <t>17.02.020</t>
  </si>
  <si>
    <t>17.02.220</t>
  </si>
  <si>
    <t>4.</t>
  </si>
  <si>
    <t>4.1</t>
  </si>
  <si>
    <t>4.2</t>
  </si>
  <si>
    <t>5.</t>
  </si>
  <si>
    <t>5.1</t>
  </si>
  <si>
    <t>6.</t>
  </si>
  <si>
    <t>6.1</t>
  </si>
  <si>
    <t>6.2</t>
  </si>
  <si>
    <t>6.3</t>
  </si>
  <si>
    <t>6.4</t>
  </si>
  <si>
    <t>6.5</t>
  </si>
  <si>
    <t>6.6</t>
  </si>
  <si>
    <t>7.</t>
  </si>
  <si>
    <t>7.1</t>
  </si>
  <si>
    <t>SIURB JULHO/2021 NÃO DESONERADO</t>
  </si>
  <si>
    <t>REFERÊNCIA:</t>
  </si>
  <si>
    <t>INFRAESTRUTURA</t>
  </si>
  <si>
    <t>Escavação manual em solo de 1ª e 2ª categoria em vala ou cava até 1,5 m</t>
  </si>
  <si>
    <t>Lastro de pedra britada</t>
  </si>
  <si>
    <t>Concreto usinado, fck = 25,0 Mpa</t>
  </si>
  <si>
    <t>Lançamento e adensamento de concreto ou massa em fundação</t>
  </si>
  <si>
    <t>Forma em madeira comum para fundação</t>
  </si>
  <si>
    <t>Armadura em barra de aço CA-50 (A ou B) fyk= 500 Mpa</t>
  </si>
  <si>
    <t>06.02.020</t>
  </si>
  <si>
    <t>11.18.040</t>
  </si>
  <si>
    <t>11.01.130</t>
  </si>
  <si>
    <t>11.16.040</t>
  </si>
  <si>
    <t>09.01.020</t>
  </si>
  <si>
    <t>10.01.040</t>
  </si>
  <si>
    <t>33.10.020</t>
  </si>
  <si>
    <t>TOTAL GERAL COM BDI</t>
  </si>
  <si>
    <t>ALVARO FLORIAM GEBRAIEL BELLAZ</t>
  </si>
  <si>
    <t>CREA: 507.011.280-5</t>
  </si>
  <si>
    <t>SECRETÁRIO DE OBRAS E PLANEJAMENTO</t>
  </si>
  <si>
    <t>2.</t>
  </si>
  <si>
    <t>REFERÊNCIA</t>
  </si>
  <si>
    <t>3.3</t>
  </si>
  <si>
    <t>PLANILHA ORÇAMENTÁRIA</t>
  </si>
  <si>
    <t>4.3</t>
  </si>
  <si>
    <t>1.</t>
  </si>
  <si>
    <t>1.1</t>
  </si>
  <si>
    <t>1.2</t>
  </si>
  <si>
    <t>1.3</t>
  </si>
  <si>
    <t>1.4</t>
  </si>
  <si>
    <t>1.5</t>
  </si>
  <si>
    <t>1.6</t>
  </si>
  <si>
    <t>4.4</t>
  </si>
  <si>
    <t>4.5</t>
  </si>
  <si>
    <t>1º MÊS</t>
  </si>
  <si>
    <t>2º MÊS</t>
  </si>
  <si>
    <t>3º MÊS</t>
  </si>
  <si>
    <t>4º MÊS</t>
  </si>
  <si>
    <t>5º MÊS</t>
  </si>
  <si>
    <t>SERVIÇOS PRELIMINARES</t>
  </si>
  <si>
    <t>Taxa de mobilização e desmobilização de equipamentos para execução de levantamento topográfico</t>
  </si>
  <si>
    <t>01.20.010</t>
  </si>
  <si>
    <t>TX</t>
  </si>
  <si>
    <t>Projeto executivo de arquitetura em formato A1</t>
  </si>
  <si>
    <t>01.17.031</t>
  </si>
  <si>
    <t>Placa de identificação para obra</t>
  </si>
  <si>
    <t>02.08.020</t>
  </si>
  <si>
    <t>Aterro mecanizado por compensação, solo de 1ª categoria em campo aberto, sem compactação do aterro</t>
  </si>
  <si>
    <t>07.12.040</t>
  </si>
  <si>
    <t>placa 2,00 x 1,50 m</t>
  </si>
  <si>
    <t>movimentação de terra para acerto do terreno                                estimado área terreno/2 * 0,20 m</t>
  </si>
  <si>
    <t>Regularização e compactação mecanizada de superfície, sem controle do proctor normal</t>
  </si>
  <si>
    <t>54.01.010</t>
  </si>
  <si>
    <t>Execução de passeio (calçada) ou piso de concreto moldado in loco, usinado, acabamento convencional, não armado</t>
  </si>
  <si>
    <t>SINAPI</t>
  </si>
  <si>
    <t xml:space="preserve">Tinta látex em massa, inclusive preparo </t>
  </si>
  <si>
    <t>3.4</t>
  </si>
  <si>
    <t>3.5</t>
  </si>
  <si>
    <t>3.6</t>
  </si>
  <si>
    <t>3.7</t>
  </si>
  <si>
    <t>ILUMINAÇÃO</t>
  </si>
  <si>
    <t>EQUIPAMENTOS</t>
  </si>
  <si>
    <t>Banco em concreto pré‐moldado, comprimento 150 cm</t>
  </si>
  <si>
    <t>35.04.120</t>
  </si>
  <si>
    <t>Centro de atividades em madeira rústica</t>
  </si>
  <si>
    <t>35.05.200</t>
  </si>
  <si>
    <t>Balanço duplo em madeira rústica</t>
  </si>
  <si>
    <t>35.05.210</t>
  </si>
  <si>
    <t>Gangorra dupla em madeira rústica</t>
  </si>
  <si>
    <t>35.05.220</t>
  </si>
  <si>
    <t>Gira‐gira em ferro com assento de madeira (8 lugares)</t>
  </si>
  <si>
    <t>35.05.240</t>
  </si>
  <si>
    <t>INSTALAÇÃO DE SIMULADOR DE REMO INDIVIDUAL, EM TUBO DE AÇO CARBONO - EQUIPAMENTO DE GINÁSTICA PARA ACADEMIA AO AR LIVRE / ACADEMIA DA TERCEIRA IDADE - ATI, INSTALADO SOBRE PISO DE CONCRETO EXISTENTE. AF_10/2021</t>
  </si>
  <si>
    <t>INSTALAÇÃO DE ROTAÇÃO DIAGONAL DUPLA, APARELHO TRIPLO, EM TUBO DE AÇO CARBONO - EQUIPAMENTO DE GINÁSTICA PARA ACADEMIA AO AR LIVRE / ACADEMIA DA TERCEIRA IDADE - ATI, INSTALADO SOBRE SOLO. AF_10/2021</t>
  </si>
  <si>
    <t>INSTALAÇÃO DE SIMULADOR DE CAMINHADA TRIPLO, EM TUBO DE AÇO CARBONO -EQUIPAMENTO DE GINÁSTICA PARA ACADEMIA AO AR LIVRE / ACADEMIA DA TERCEIRA IDADE - ATI, INSTALADO SOBRE PISO DE CONCRETO EXISTENTE. AF_10/2021</t>
  </si>
  <si>
    <t>PAISAGISMO</t>
  </si>
  <si>
    <t>Plantio de grama esmeralda em placas (jardins e canteiros)</t>
  </si>
  <si>
    <t>34.02.100</t>
  </si>
  <si>
    <t>GA-01 GUIA LEVE OU SEPARADOR DE PISOS</t>
  </si>
  <si>
    <t>16.02.027</t>
  </si>
  <si>
    <t>06.11.040</t>
  </si>
  <si>
    <t>Reaterro manual apiloado sem controle de compactação</t>
  </si>
  <si>
    <t>39.03.170</t>
  </si>
  <si>
    <t>Cabo de cobre de 2,5 mm², isolamento 0,6/1 kV ‐ isolação em PVC 70°C</t>
  </si>
  <si>
    <t>39.03.174</t>
  </si>
  <si>
    <t>Cabo de cobre de 4 mm², isolamento 0,6/1 kV ‐ isolação em PVC 70°C.</t>
  </si>
  <si>
    <t>38.01.040</t>
  </si>
  <si>
    <t>Eletroduto de PVC rígido roscável de 3/4´ ‐ com acessórios</t>
  </si>
  <si>
    <t>01.20.811</t>
  </si>
  <si>
    <t>Levantamento planialmétrico cadastral com áreas até 50% de ocupação ‐ área até 20.000 m² (mínimo de 4.000 m²)</t>
  </si>
  <si>
    <t>3.8</t>
  </si>
  <si>
    <t>área da praça a ser ampliada</t>
  </si>
  <si>
    <t>PISO DE BORRACHA ESPORTIVO, ESPESSURA 15MM, ASSENTADO COM ARGAMASSA</t>
  </si>
  <si>
    <t>área piso playground</t>
  </si>
  <si>
    <t>CDHU VERSÃO 188 NÃO DESONERADO</t>
  </si>
  <si>
    <t>Limpeza mecanizada do terreno, inclusive troncos até 15 cm de diâmetro, com caminhão à disposição dentro e fora da obra, com transporte no raio de até 1 km</t>
  </si>
  <si>
    <t>02.09.040</t>
  </si>
  <si>
    <t>1.8</t>
  </si>
  <si>
    <t>41.10.430</t>
  </si>
  <si>
    <t>Poste telecônico reto em aço SAE 1010/1020 galvanizado a fogo, altura de 6,00 m</t>
  </si>
  <si>
    <t>41.11.440</t>
  </si>
  <si>
    <t>Suporte tubular de fixação em poste para 1 luminária tipo pétala</t>
  </si>
  <si>
    <t>41.11.704</t>
  </si>
  <si>
    <t>Luminária LED retangular para poste, fluxo luminoso de 14083 lm, eficiência mínima 135 lm/W ‐ potência de 104 W</t>
  </si>
  <si>
    <t>40.02.060</t>
  </si>
  <si>
    <t>Caixa de passagem em chapa, com tampa parafusada, 200 x 200 x 100 mm</t>
  </si>
  <si>
    <t>6 UNIDADES</t>
  </si>
  <si>
    <t>QUADRA DE AREIA</t>
  </si>
  <si>
    <t>FUNDAÇÃO</t>
  </si>
  <si>
    <t>02.10.050</t>
  </si>
  <si>
    <t>Locação para muros, cercas e alambrados</t>
  </si>
  <si>
    <t>12.01.021</t>
  </si>
  <si>
    <t>Broca em concreto armado diâmetro de 20 cm - completa</t>
  </si>
  <si>
    <t>PREPARO DE FUNDO DE VALA COM LARGURA MENOR QUE 1,5 M (ACERTO DO SOLO NATURAL). AF_08/2020</t>
  </si>
  <si>
    <t>Concreto usinado, fck = 25 MPa</t>
  </si>
  <si>
    <t>Armadura em barra de aço CA-50 (A ou B) fyk = 500 MPa</t>
  </si>
  <si>
    <t>PILARES OU PILARETES</t>
  </si>
  <si>
    <t>PISO QUADRA</t>
  </si>
  <si>
    <t>07.01.020</t>
  </si>
  <si>
    <t>Escavação e carga mecanizada em solo de 1ª categoria, em campo aberto</t>
  </si>
  <si>
    <t>54.01.210</t>
  </si>
  <si>
    <t>Base de brita graduada</t>
  </si>
  <si>
    <t>54.01.220</t>
  </si>
  <si>
    <t>Base de bica corrida</t>
  </si>
  <si>
    <t>11.18.180</t>
  </si>
  <si>
    <t>Colchão de areia</t>
  </si>
  <si>
    <t>ALVENARIA</t>
  </si>
  <si>
    <t>14.04.220</t>
  </si>
  <si>
    <t>Alvenaria de bloco cerâmico de vedação, uso revestido, de 19 cm</t>
  </si>
  <si>
    <t>DRENAGEM</t>
  </si>
  <si>
    <t>46.13.020</t>
  </si>
  <si>
    <t>Tubo em polietileno de alta densidade corrugado perfurado, DN= 4´, inclusive conexões</t>
  </si>
  <si>
    <t>08.05.190</t>
  </si>
  <si>
    <t>Manta geotêxtil com resistência à tração longitudinal de 16kN/m e transversal de 14kN/m</t>
  </si>
  <si>
    <t>ALAMBRADO</t>
  </si>
  <si>
    <t>34.05.270</t>
  </si>
  <si>
    <t>Alambrado em tela de aço galvanizado de 2´, montantes metálicos retos</t>
  </si>
  <si>
    <t>24.02.100</t>
  </si>
  <si>
    <t>Portão tubular em tela de aço galvanizado até 2,50 m de altura, completo</t>
  </si>
  <si>
    <t>3.9</t>
  </si>
  <si>
    <t>3.10</t>
  </si>
  <si>
    <t>3.11</t>
  </si>
  <si>
    <t>4.6</t>
  </si>
  <si>
    <t>4.7</t>
  </si>
  <si>
    <t>4.8</t>
  </si>
  <si>
    <t>4.9</t>
  </si>
  <si>
    <t>6.1.1</t>
  </si>
  <si>
    <t>6.1.1.1</t>
  </si>
  <si>
    <t>6.1.1.2</t>
  </si>
  <si>
    <t>6.1.1.3</t>
  </si>
  <si>
    <t>6.1.1.4</t>
  </si>
  <si>
    <t>6.1.1.5</t>
  </si>
  <si>
    <t>6.1.1.6</t>
  </si>
  <si>
    <t>6.1.1.7</t>
  </si>
  <si>
    <t>6.1.2</t>
  </si>
  <si>
    <t>perímetro 14 + 22 + 14 + 22</t>
  </si>
  <si>
    <t>26 unidades 3 metros profundidade</t>
  </si>
  <si>
    <t>72 m * 0,20 * 0,30</t>
  </si>
  <si>
    <t xml:space="preserve">72 m * 0,20 </t>
  </si>
  <si>
    <t>72 m * 0,20 * 0,05</t>
  </si>
  <si>
    <t>72 m * 0,30 * 2 lados</t>
  </si>
  <si>
    <t>concreto * 70</t>
  </si>
  <si>
    <t>25 pilares 0,20 * 0,20 * 1,00</t>
  </si>
  <si>
    <t>0,40 * 1,00 * 25</t>
  </si>
  <si>
    <t>0,20 * 0,20 * * 1,00 * 25 unid</t>
  </si>
  <si>
    <t>concreto * 100</t>
  </si>
  <si>
    <t>14 * 22 * 0,60 (profundidade)</t>
  </si>
  <si>
    <t>14 * 22 * 0,05</t>
  </si>
  <si>
    <t>14 * 22</t>
  </si>
  <si>
    <t>14 * 22 * 0,5 prof</t>
  </si>
  <si>
    <t>72 m * 0,60 altura + 69 * 0,40 altura</t>
  </si>
  <si>
    <t>69 m * 0,40 * 2</t>
  </si>
  <si>
    <t>115 m</t>
  </si>
  <si>
    <t>0,15 * 0,15 * 115 m</t>
  </si>
  <si>
    <t>115 m * 0,60</t>
  </si>
  <si>
    <t>14 + 14+ 20,5 + 20,5 * 4,00 m altura</t>
  </si>
  <si>
    <t>1,50 * 4,00 * 2 unidades</t>
  </si>
  <si>
    <t>6.1.1.8</t>
  </si>
  <si>
    <t>6.1.1.9</t>
  </si>
  <si>
    <t>6.1.2.1</t>
  </si>
  <si>
    <t>6.1.2.2</t>
  </si>
  <si>
    <t>6.1.2.3</t>
  </si>
  <si>
    <t>6.1.2.4</t>
  </si>
  <si>
    <t>6.2.1</t>
  </si>
  <si>
    <t>6.2.2</t>
  </si>
  <si>
    <t>6.2.3</t>
  </si>
  <si>
    <t>6.2.4</t>
  </si>
  <si>
    <t>6.2.5</t>
  </si>
  <si>
    <t>6.3.1</t>
  </si>
  <si>
    <t>6.3.2</t>
  </si>
  <si>
    <t>6.3.3</t>
  </si>
  <si>
    <t>6.4.1</t>
  </si>
  <si>
    <t>6.4.2</t>
  </si>
  <si>
    <t>6.4.3</t>
  </si>
  <si>
    <t>6.5.1</t>
  </si>
  <si>
    <t>6.5.2</t>
  </si>
  <si>
    <t>SINAPI OUT/2022 NÃO DESONERADO</t>
  </si>
  <si>
    <t>FDE OUT/2022 NÃO DESONERADO</t>
  </si>
  <si>
    <t>ILUMINAÇÃO QUADRA</t>
  </si>
  <si>
    <t>6.6.1</t>
  </si>
  <si>
    <t>6.6.2</t>
  </si>
  <si>
    <t>41.10.340</t>
  </si>
  <si>
    <t>41.12.210</t>
  </si>
  <si>
    <t>Projetor LED modular, fluxo luminoso de 26294 lm, eficiência mínima de 125 l/W - 150 W/200 W</t>
  </si>
  <si>
    <t>40.11.010</t>
  </si>
  <si>
    <t>Relé fotoelétrico 50/60 Hz, 110/220 V, 1200 VA, completo</t>
  </si>
  <si>
    <t>3.12</t>
  </si>
  <si>
    <t>Caixa de medição externa tipo ´N´ (1300 x 1200 x 270) mm, padrão Concessionárias</t>
  </si>
  <si>
    <t>36.03.050</t>
  </si>
  <si>
    <t>3.13</t>
  </si>
  <si>
    <t>37.04.250</t>
  </si>
  <si>
    <t>Quadro de distribuição universal de sobrepor, para disjuntores 16 DIN / 12 Bolt-on - 150 A - sem componentes</t>
  </si>
  <si>
    <t>37.13.630</t>
  </si>
  <si>
    <t>Disjuntor termomagnético, bipolar 220/380 V, corrente de 10 A até 50 A</t>
  </si>
  <si>
    <t>6.6.3</t>
  </si>
  <si>
    <t>6.6.4</t>
  </si>
  <si>
    <t>Tietê, 10 de janeiro de 2023.</t>
  </si>
  <si>
    <t xml:space="preserve">Poste telecônico reto em aço SAE 1010/1020 galvanizado a fogo, altura de 8,00 m </t>
  </si>
  <si>
    <t>CONSTRUÇÃO DE ÁREA DE LAZER</t>
  </si>
  <si>
    <t>LOCAL: R. JOSIAS FERRAZ DA SILVA - ÁREA INSTITUCIONAL III - JD. SÃO FRANCISCO</t>
  </si>
  <si>
    <t>área piso concreto, intertravado e piso playground</t>
  </si>
  <si>
    <t>área piso concreto 104,50 * 0,07</t>
  </si>
  <si>
    <t>travamento intertravado e piso borracha</t>
  </si>
  <si>
    <t>18 unidades luminárias em LED</t>
  </si>
  <si>
    <t>0,50*0,15*145 m</t>
  </si>
  <si>
    <t>0,15*0,15*145 M</t>
  </si>
  <si>
    <t>0,35*0,15*145 m</t>
  </si>
  <si>
    <t>0,20*0,15*145 m</t>
  </si>
  <si>
    <t>INSTALAÇÃO DE ROTAÇÃO VERTICAL DUPLO, EM TUBO DE AÇO CARBONO - EQUIPAMENTO DE GINÁSTICA PARA ACADEMIA AO AR LIVRE / ACADEMIA DA TERCEIRA IDADE - ATI, INSTALADO SOBRE SOLO. AF_10/2021</t>
  </si>
  <si>
    <t xml:space="preserve">MURETA </t>
  </si>
  <si>
    <t>MURETA</t>
  </si>
  <si>
    <t>7.2</t>
  </si>
  <si>
    <t>7.3</t>
  </si>
  <si>
    <t>7.4</t>
  </si>
  <si>
    <t>7.5</t>
  </si>
  <si>
    <t>7.6</t>
  </si>
  <si>
    <t>7.7</t>
  </si>
  <si>
    <t>concreto * 60</t>
  </si>
  <si>
    <t>comprimento muretas: 25,00 m * 0,15 * 0,20 (h)</t>
  </si>
  <si>
    <t>25,00 * 0,15 * 0,05</t>
  </si>
  <si>
    <t xml:space="preserve">concreto: 25,00 * 0,15 * 0,60 (h) 0,20 abaixo solo e 0,4 acima solo </t>
  </si>
  <si>
    <t xml:space="preserve">25,00 * 0,60 * 2 </t>
  </si>
  <si>
    <t xml:space="preserve">25,00*0,40*2 </t>
  </si>
  <si>
    <t>2.5</t>
  </si>
  <si>
    <t>Pavimentação em lajota de concreto 35 MPa, espessura 6 cm, cor natural, tipos: raquete, retangular, sextavado e 16 faces, com rejunte em areia</t>
  </si>
  <si>
    <t>54.04.340</t>
  </si>
  <si>
    <t>CRONOGRAMA FÍSICO-FINANCEIRO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</si>
</sst>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&quot;R$&quot;\ #,##0.00"/>
    <numFmt numFmtId="177" formatCode="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 tint="-0.2499700039625167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rgb="FFCCCCCC"/>
      </right>
      <top style="thin"/>
      <bottom style="thin"/>
    </border>
    <border>
      <left style="thin">
        <color rgb="FFCCCCCC"/>
      </left>
      <right style="thin">
        <color rgb="FFCCCCCC"/>
      </right>
      <top style="thin"/>
      <bottom style="thin"/>
    </border>
    <border>
      <left style="thin">
        <color rgb="FFCCCCCC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>
        <color rgb="FFCCCCCC"/>
      </left>
      <right/>
      <top style="thin"/>
      <bottom style="thin"/>
    </border>
    <border>
      <left/>
      <right style="thin">
        <color rgb="FFCCCCCC"/>
      </right>
      <top style="thin"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8">
    <xf numFmtId="0" fontId="0" fillId="0" borderId="0" xfId="0"/>
    <xf numFmtId="0" fontId="0" fillId="0" borderId="1" xfId="0" applyBorder="1"/>
    <xf numFmtId="0" fontId="11" fillId="2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2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" xfId="20" applyFont="1" applyFill="1" applyBorder="1" applyAlignment="1" applyProtection="1">
      <alignment horizontal="left" vertical="center" wrapText="1"/>
      <protection locked="0"/>
    </xf>
    <xf numFmtId="164" fontId="0" fillId="0" borderId="1" xfId="0" applyNumberFormat="1" applyBorder="1" applyAlignment="1">
      <alignment vertical="center"/>
    </xf>
    <xf numFmtId="164" fontId="10" fillId="3" borderId="1" xfId="20" applyFont="1" applyFill="1" applyBorder="1" applyAlignment="1" applyProtection="1">
      <alignment horizontal="right" vertical="center" wrapText="1"/>
      <protection locked="0"/>
    </xf>
    <xf numFmtId="0" fontId="10" fillId="3" borderId="2" xfId="0" applyFont="1" applyFill="1" applyBorder="1" applyAlignment="1" applyProtection="1">
      <alignment horizontal="left" vertical="top" wrapText="1"/>
      <protection locked="0"/>
    </xf>
    <xf numFmtId="0" fontId="12" fillId="2" borderId="3" xfId="0" applyFont="1" applyFill="1" applyBorder="1"/>
    <xf numFmtId="0" fontId="0" fillId="0" borderId="0" xfId="0" applyAlignment="1">
      <alignment vertical="center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vertical="top"/>
      <protection/>
    </xf>
    <xf numFmtId="1" fontId="8" fillId="0" borderId="0" xfId="0" applyNumberFormat="1" applyFont="1" applyFill="1" applyBorder="1" applyAlignment="1" applyProtection="1">
      <alignment vertical="top"/>
      <protection/>
    </xf>
    <xf numFmtId="0" fontId="13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165" fontId="14" fillId="2" borderId="5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 applyProtection="1">
      <alignment vertical="top"/>
      <protection/>
    </xf>
    <xf numFmtId="3" fontId="2" fillId="0" borderId="0" xfId="0" applyNumberFormat="1" applyFont="1" applyFill="1" applyBorder="1" applyAlignment="1" applyProtection="1">
      <alignment vertical="top"/>
      <protection/>
    </xf>
    <xf numFmtId="14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20" applyFont="1" applyFill="1" applyBorder="1" applyAlignment="1" applyProtection="1">
      <alignment horizontal="left" vertical="center" wrapText="1"/>
      <protection locked="0"/>
    </xf>
    <xf numFmtId="164" fontId="10" fillId="0" borderId="1" xfId="20" applyFon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>
      <alignment wrapText="1"/>
    </xf>
    <xf numFmtId="0" fontId="0" fillId="0" borderId="0" xfId="0" applyBorder="1"/>
    <xf numFmtId="0" fontId="0" fillId="0" borderId="2" xfId="0" applyFill="1" applyBorder="1" applyAlignment="1">
      <alignment wrapText="1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2" fontId="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2" fontId="0" fillId="0" borderId="0" xfId="0" applyNumberFormat="1"/>
    <xf numFmtId="2" fontId="0" fillId="2" borderId="1" xfId="0" applyNumberFormat="1" applyFill="1" applyBorder="1"/>
    <xf numFmtId="2" fontId="0" fillId="0" borderId="1" xfId="0" applyNumberFormat="1" applyFill="1" applyBorder="1"/>
    <xf numFmtId="2" fontId="0" fillId="0" borderId="2" xfId="0" applyNumberFormat="1" applyFill="1" applyBorder="1"/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2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7" xfId="20" applyFont="1" applyFill="1" applyBorder="1" applyAlignment="1" applyProtection="1">
      <alignment horizontal="left" vertical="center" wrapText="1"/>
      <protection locked="0"/>
    </xf>
    <xf numFmtId="164" fontId="11" fillId="2" borderId="8" xfId="20" applyFont="1" applyFill="1" applyBorder="1" applyAlignment="1" applyProtection="1">
      <alignment horizontal="righ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2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0" xfId="20" applyFont="1" applyFill="1" applyBorder="1" applyAlignment="1" applyProtection="1">
      <alignment horizontal="left" vertical="center" wrapText="1"/>
      <protection locked="0"/>
    </xf>
    <xf numFmtId="164" fontId="12" fillId="2" borderId="10" xfId="0" applyNumberFormat="1" applyFont="1" applyFill="1" applyBorder="1" applyAlignment="1">
      <alignment vertical="center"/>
    </xf>
    <xf numFmtId="164" fontId="11" fillId="2" borderId="11" xfId="20" applyFont="1" applyFill="1" applyBorder="1" applyAlignment="1" applyProtection="1">
      <alignment horizontal="righ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2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3" xfId="20" applyFont="1" applyFill="1" applyBorder="1" applyAlignment="1" applyProtection="1">
      <alignment horizontal="left" vertical="center" wrapText="1"/>
      <protection locked="0"/>
    </xf>
    <xf numFmtId="164" fontId="12" fillId="2" borderId="3" xfId="0" applyNumberFormat="1" applyFont="1" applyFill="1" applyBorder="1" applyAlignment="1">
      <alignment vertical="center"/>
    </xf>
    <xf numFmtId="164" fontId="11" fillId="2" borderId="5" xfId="20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/>
    </xf>
    <xf numFmtId="49" fontId="6" fillId="3" borderId="0" xfId="0" applyNumberFormat="1" applyFont="1" applyFill="1" applyAlignment="1" applyProtection="1">
      <alignment horizontal="center" vertical="center"/>
      <protection/>
    </xf>
    <xf numFmtId="10" fontId="7" fillId="3" borderId="0" xfId="0" applyNumberFormat="1" applyFont="1" applyFill="1" applyAlignment="1" applyProtection="1">
      <alignment horizontal="center" vertical="center"/>
      <protection/>
    </xf>
    <xf numFmtId="0" fontId="7" fillId="3" borderId="0" xfId="0" applyNumberFormat="1" applyFont="1" applyFill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ill="1" applyBorder="1" applyAlignment="1">
      <alignment vertical="center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164" fontId="10" fillId="3" borderId="12" xfId="20" applyFont="1" applyFill="1" applyBorder="1" applyAlignment="1" applyProtection="1">
      <alignment horizontal="left" vertical="center" wrapText="1"/>
      <protection locked="0"/>
    </xf>
    <xf numFmtId="164" fontId="10" fillId="3" borderId="12" xfId="20" applyFont="1" applyFill="1" applyBorder="1" applyAlignment="1" applyProtection="1">
      <alignment horizontal="righ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center"/>
    </xf>
    <xf numFmtId="0" fontId="0" fillId="0" borderId="0" xfId="0" applyFont="1"/>
    <xf numFmtId="0" fontId="2" fillId="3" borderId="0" xfId="0" applyFont="1" applyFill="1" applyAlignment="1" applyProtection="1">
      <alignment horizontal="left" vertical="center"/>
      <protection/>
    </xf>
    <xf numFmtId="49" fontId="3" fillId="3" borderId="0" xfId="0" applyNumberFormat="1" applyFont="1" applyFill="1" applyAlignment="1" applyProtection="1">
      <alignment horizontal="right" vertical="center"/>
      <protection/>
    </xf>
    <xf numFmtId="0" fontId="3" fillId="3" borderId="0" xfId="0" applyFont="1" applyFill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4" fontId="2" fillId="0" borderId="0" xfId="0" applyNumberFormat="1" applyFont="1" applyFill="1" applyBorder="1" applyAlignment="1" applyProtection="1">
      <alignment vertical="center"/>
      <protection/>
    </xf>
    <xf numFmtId="49" fontId="6" fillId="3" borderId="0" xfId="0" applyNumberFormat="1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9" fontId="6" fillId="3" borderId="0" xfId="0" applyNumberFormat="1" applyFont="1" applyFill="1" applyAlignment="1" applyProtection="1">
      <alignment horizontal="right" vertical="center"/>
      <protection/>
    </xf>
    <xf numFmtId="0" fontId="3" fillId="2" borderId="4" xfId="0" applyNumberFormat="1" applyFont="1" applyFill="1" applyBorder="1" applyAlignment="1" applyProtection="1">
      <alignment horizontal="left" vertical="center"/>
      <protection/>
    </xf>
    <xf numFmtId="4" fontId="2" fillId="2" borderId="5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3" borderId="0" xfId="0" applyNumberFormat="1" applyFont="1" applyFill="1" applyAlignment="1" applyProtection="1">
      <alignment vertical="center"/>
      <protection/>
    </xf>
    <xf numFmtId="49" fontId="7" fillId="3" borderId="0" xfId="0" applyNumberFormat="1" applyFont="1" applyFill="1" applyAlignment="1" applyProtection="1">
      <alignment horizontal="center" vertical="center"/>
      <protection/>
    </xf>
    <xf numFmtId="17" fontId="3" fillId="2" borderId="4" xfId="0" applyNumberFormat="1" applyFont="1" applyFill="1" applyBorder="1" applyAlignment="1" applyProtection="1">
      <alignment horizontal="left" vertical="center"/>
      <protection/>
    </xf>
    <xf numFmtId="17" fontId="3" fillId="2" borderId="13" xfId="0" applyNumberFormat="1" applyFont="1" applyFill="1" applyBorder="1" applyAlignment="1" applyProtection="1">
      <alignment horizontal="left" vertical="center"/>
      <protection/>
    </xf>
    <xf numFmtId="4" fontId="2" fillId="2" borderId="14" xfId="0" applyNumberFormat="1" applyFont="1" applyFill="1" applyBorder="1" applyAlignment="1" applyProtection="1">
      <alignment vertical="center"/>
      <protection/>
    </xf>
    <xf numFmtId="49" fontId="3" fillId="3" borderId="0" xfId="0" applyNumberFormat="1" applyFont="1" applyFill="1" applyAlignment="1" applyProtection="1">
      <alignment horizontal="center" vertical="center"/>
      <protection/>
    </xf>
    <xf numFmtId="4" fontId="5" fillId="2" borderId="1" xfId="0" applyNumberFormat="1" applyFont="1" applyFill="1" applyBorder="1" applyAlignment="1" applyProtection="1">
      <alignment horizontal="right" vertical="center"/>
      <protection/>
    </xf>
    <xf numFmtId="10" fontId="3" fillId="3" borderId="12" xfId="0" applyNumberFormat="1" applyFont="1" applyFill="1" applyBorder="1" applyAlignment="1" applyProtection="1">
      <alignment horizontal="center" vertical="center"/>
      <protection/>
    </xf>
    <xf numFmtId="17" fontId="3" fillId="3" borderId="1" xfId="0" applyNumberFormat="1" applyFont="1" applyFill="1" applyBorder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3" fillId="3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2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left" vertical="top" wrapText="1"/>
      <protection locked="0"/>
    </xf>
    <xf numFmtId="2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2" fontId="0" fillId="0" borderId="1" xfId="0" applyNumberForma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2" fontId="0" fillId="2" borderId="0" xfId="0" applyNumberFormat="1" applyFill="1"/>
    <xf numFmtId="0" fontId="0" fillId="2" borderId="0" xfId="0" applyFill="1" applyAlignment="1">
      <alignment wrapText="1"/>
    </xf>
    <xf numFmtId="2" fontId="0" fillId="0" borderId="12" xfId="0" applyNumberFormat="1" applyBorder="1" applyAlignment="1">
      <alignment horizontal="center" vertical="center"/>
    </xf>
    <xf numFmtId="164" fontId="0" fillId="0" borderId="0" xfId="0" applyNumberFormat="1" applyFont="1"/>
    <xf numFmtId="2" fontId="0" fillId="0" borderId="15" xfId="0" applyNumberFormat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2" fontId="13" fillId="0" borderId="1" xfId="0" applyNumberFormat="1" applyFont="1" applyFill="1" applyBorder="1" applyAlignment="1">
      <alignment horizontal="center" vertical="center" wrapText="1"/>
    </xf>
    <xf numFmtId="2" fontId="0" fillId="0" borderId="2" xfId="0" applyNumberFormat="1" applyBorder="1"/>
    <xf numFmtId="0" fontId="0" fillId="0" borderId="2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2" borderId="16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164" fontId="0" fillId="0" borderId="1" xfId="0" applyNumberFormat="1" applyFont="1" applyBorder="1"/>
    <xf numFmtId="164" fontId="12" fillId="0" borderId="1" xfId="0" applyNumberFormat="1" applyFont="1" applyBorder="1" applyAlignment="1">
      <alignment vertical="center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left"/>
      <protection/>
    </xf>
    <xf numFmtId="4" fontId="4" fillId="2" borderId="4" xfId="0" applyNumberFormat="1" applyFont="1" applyFill="1" applyBorder="1" applyAlignment="1" applyProtection="1">
      <alignment horizontal="center" vertical="center"/>
      <protection/>
    </xf>
    <xf numFmtId="0" fontId="14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281"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102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7315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0</xdr:col>
      <xdr:colOff>171450</xdr:colOff>
      <xdr:row>0</xdr:row>
      <xdr:rowOff>152400</xdr:rowOff>
    </xdr:from>
    <xdr:to>
      <xdr:col>13</xdr:col>
      <xdr:colOff>800100</xdr:colOff>
      <xdr:row>7</xdr:row>
      <xdr:rowOff>95250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52400"/>
          <a:ext cx="8648700" cy="14287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266700</xdr:colOff>
      <xdr:row>102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7315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102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7315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102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7315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9</xdr:col>
      <xdr:colOff>104775</xdr:colOff>
      <xdr:row>16</xdr:row>
      <xdr:rowOff>104775</xdr:rowOff>
    </xdr:from>
    <xdr:to>
      <xdr:col>9</xdr:col>
      <xdr:colOff>914400</xdr:colOff>
      <xdr:row>16</xdr:row>
      <xdr:rowOff>104775</xdr:rowOff>
    </xdr:to>
    <xdr:cxnSp macro="">
      <xdr:nvCxnSpPr>
        <xdr:cNvPr id="8" name="Conector reto 7"/>
        <xdr:cNvCxnSpPr/>
      </xdr:nvCxnSpPr>
      <xdr:spPr>
        <a:xfrm>
          <a:off x="4171950" y="4095750"/>
          <a:ext cx="809625" cy="0"/>
        </a:xfrm>
        <a:prstGeom prst="line">
          <a:avLst/>
        </a:prstGeom>
        <a:ln cmpd="sng"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23</xdr:row>
      <xdr:rowOff>114300</xdr:rowOff>
    </xdr:from>
    <xdr:to>
      <xdr:col>11</xdr:col>
      <xdr:colOff>876300</xdr:colOff>
      <xdr:row>23</xdr:row>
      <xdr:rowOff>123825</xdr:rowOff>
    </xdr:to>
    <xdr:cxnSp macro="">
      <xdr:nvCxnSpPr>
        <xdr:cNvPr id="9" name="Conector reto 8"/>
        <xdr:cNvCxnSpPr/>
      </xdr:nvCxnSpPr>
      <xdr:spPr>
        <a:xfrm>
          <a:off x="5162550" y="4562475"/>
          <a:ext cx="1771650" cy="9525"/>
        </a:xfrm>
        <a:prstGeom prst="line">
          <a:avLst/>
        </a:prstGeom>
        <a:ln cmpd="sng"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29</xdr:row>
      <xdr:rowOff>123825</xdr:rowOff>
    </xdr:from>
    <xdr:to>
      <xdr:col>13</xdr:col>
      <xdr:colOff>809625</xdr:colOff>
      <xdr:row>29</xdr:row>
      <xdr:rowOff>133350</xdr:rowOff>
    </xdr:to>
    <xdr:cxnSp macro="">
      <xdr:nvCxnSpPr>
        <xdr:cNvPr id="10" name="Conector reto 9"/>
        <xdr:cNvCxnSpPr/>
      </xdr:nvCxnSpPr>
      <xdr:spPr>
        <a:xfrm>
          <a:off x="4210050" y="5048250"/>
          <a:ext cx="4619625" cy="9525"/>
        </a:xfrm>
        <a:prstGeom prst="line">
          <a:avLst/>
        </a:prstGeom>
        <a:ln cmpd="sng"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66675</xdr:colOff>
      <xdr:row>43</xdr:row>
      <xdr:rowOff>114300</xdr:rowOff>
    </xdr:from>
    <xdr:to>
      <xdr:col>13</xdr:col>
      <xdr:colOff>876300</xdr:colOff>
      <xdr:row>43</xdr:row>
      <xdr:rowOff>114300</xdr:rowOff>
    </xdr:to>
    <xdr:cxnSp macro="">
      <xdr:nvCxnSpPr>
        <xdr:cNvPr id="16" name="Conector reto 15"/>
        <xdr:cNvCxnSpPr/>
      </xdr:nvCxnSpPr>
      <xdr:spPr>
        <a:xfrm>
          <a:off x="8086725" y="5514975"/>
          <a:ext cx="809625" cy="0"/>
        </a:xfrm>
        <a:prstGeom prst="line">
          <a:avLst/>
        </a:prstGeom>
        <a:ln cmpd="sng"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53</xdr:row>
      <xdr:rowOff>123825</xdr:rowOff>
    </xdr:from>
    <xdr:to>
      <xdr:col>13</xdr:col>
      <xdr:colOff>895350</xdr:colOff>
      <xdr:row>53</xdr:row>
      <xdr:rowOff>123825</xdr:rowOff>
    </xdr:to>
    <xdr:cxnSp macro="">
      <xdr:nvCxnSpPr>
        <xdr:cNvPr id="17" name="Conector reto 16"/>
        <xdr:cNvCxnSpPr/>
      </xdr:nvCxnSpPr>
      <xdr:spPr>
        <a:xfrm>
          <a:off x="8096250" y="6010275"/>
          <a:ext cx="819150" cy="0"/>
        </a:xfrm>
        <a:prstGeom prst="line">
          <a:avLst/>
        </a:prstGeom>
        <a:ln cmpd="sng"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180975</xdr:colOff>
      <xdr:row>55</xdr:row>
      <xdr:rowOff>133350</xdr:rowOff>
    </xdr:from>
    <xdr:to>
      <xdr:col>13</xdr:col>
      <xdr:colOff>819150</xdr:colOff>
      <xdr:row>55</xdr:row>
      <xdr:rowOff>133350</xdr:rowOff>
    </xdr:to>
    <xdr:cxnSp macro="">
      <xdr:nvCxnSpPr>
        <xdr:cNvPr id="18" name="Conector reto 17"/>
        <xdr:cNvCxnSpPr/>
      </xdr:nvCxnSpPr>
      <xdr:spPr>
        <a:xfrm>
          <a:off x="4248150" y="6477000"/>
          <a:ext cx="4591050" cy="0"/>
        </a:xfrm>
        <a:prstGeom prst="line">
          <a:avLst/>
        </a:prstGeom>
        <a:ln cmpd="sng"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85725</xdr:colOff>
      <xdr:row>94</xdr:row>
      <xdr:rowOff>142875</xdr:rowOff>
    </xdr:from>
    <xdr:to>
      <xdr:col>10</xdr:col>
      <xdr:colOff>895350</xdr:colOff>
      <xdr:row>94</xdr:row>
      <xdr:rowOff>142875</xdr:rowOff>
    </xdr:to>
    <xdr:cxnSp macro="">
      <xdr:nvCxnSpPr>
        <xdr:cNvPr id="19" name="Conector reto 18"/>
        <xdr:cNvCxnSpPr/>
      </xdr:nvCxnSpPr>
      <xdr:spPr>
        <a:xfrm>
          <a:off x="5181600" y="7000875"/>
          <a:ext cx="809625" cy="0"/>
        </a:xfrm>
        <a:prstGeom prst="line">
          <a:avLst/>
        </a:prstGeom>
        <a:ln cmpd="sng"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102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31603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0</xdr:col>
      <xdr:colOff>114300</xdr:colOff>
      <xdr:row>0</xdr:row>
      <xdr:rowOff>152400</xdr:rowOff>
    </xdr:from>
    <xdr:to>
      <xdr:col>8</xdr:col>
      <xdr:colOff>981075</xdr:colOff>
      <xdr:row>7</xdr:row>
      <xdr:rowOff>276225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52400"/>
          <a:ext cx="9763125" cy="16097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266700</xdr:colOff>
      <xdr:row>102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31603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102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31603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102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31603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24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763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24</xdr:row>
      <xdr:rowOff>0</xdr:rowOff>
    </xdr:from>
    <xdr:ext cx="180975" cy="266700"/>
    <xdr:sp macro="" textlink="">
      <xdr:nvSpPr>
        <xdr:cNvPr id="3" name="CaixaDeTexto 2"/>
        <xdr:cNvSpPr txBox="1"/>
      </xdr:nvSpPr>
      <xdr:spPr>
        <a:xfrm>
          <a:off x="266700" y="763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24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763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24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763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24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763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24</xdr:row>
      <xdr:rowOff>0</xdr:rowOff>
    </xdr:from>
    <xdr:ext cx="180975" cy="266700"/>
    <xdr:sp macro="" textlink="">
      <xdr:nvSpPr>
        <xdr:cNvPr id="7" name="CaixaDeTexto 6"/>
        <xdr:cNvSpPr txBox="1"/>
      </xdr:nvSpPr>
      <xdr:spPr>
        <a:xfrm>
          <a:off x="266700" y="763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24</xdr:row>
      <xdr:rowOff>0</xdr:rowOff>
    </xdr:from>
    <xdr:ext cx="180975" cy="266700"/>
    <xdr:sp macro="" textlink="">
      <xdr:nvSpPr>
        <xdr:cNvPr id="8" name="CaixaDeTexto 7"/>
        <xdr:cNvSpPr txBox="1"/>
      </xdr:nvSpPr>
      <xdr:spPr>
        <a:xfrm>
          <a:off x="266700" y="7639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genharia%20e%20Arquitetura\Arquivos%20compartilhados\05-%20PROJETOS%20OBRAS%201\EDUCA&#199;&#195;O\EMEB%20PAULO\PROJETO%20REFORMA%202022\TTE_EMEB%20PAULO%20SOUZA%20ALVES_OR&#199;_R01_PREFEITUR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DI"/>
      <sheetName val="PLANILHA"/>
      <sheetName val="MEMORIA"/>
      <sheetName val="CRONOGRAMA"/>
      <sheetName val="COMPOSICOES"/>
      <sheetName val="COTACOES"/>
      <sheetName val="MAPA BF"/>
    </sheetNames>
    <sheetDataSet>
      <sheetData sheetId="0">
        <row r="47">
          <cell r="B47" t="str">
            <v>PREFEITURA MUNICIPAL DE MOGI GUAÇU</v>
          </cell>
          <cell r="C47">
            <v>1</v>
          </cell>
          <cell r="D47">
            <v>0</v>
          </cell>
          <cell r="F47">
            <v>2</v>
          </cell>
        </row>
        <row r="48">
          <cell r="B48" t="str">
            <v>PREFEITURA MUNICIPAL DE TIETE</v>
          </cell>
          <cell r="C48">
            <v>2</v>
          </cell>
          <cell r="D48">
            <v>0</v>
          </cell>
        </row>
        <row r="49">
          <cell r="B49" t="str">
            <v>PREFEITURA MUNICIPAL DE SETE BARRAS</v>
          </cell>
          <cell r="C49">
            <v>3</v>
          </cell>
          <cell r="D49">
            <v>0</v>
          </cell>
        </row>
        <row r="50">
          <cell r="B50" t="str">
            <v>PREFEITURA MUNICIPAL DE BOITUVA</v>
          </cell>
          <cell r="C50">
            <v>4</v>
          </cell>
          <cell r="D50">
            <v>0</v>
          </cell>
        </row>
        <row r="51">
          <cell r="B51" t="str">
            <v>PREFEITURA MUNICIPAL DE PAULINIA</v>
          </cell>
          <cell r="C51">
            <v>5</v>
          </cell>
          <cell r="D51">
            <v>0</v>
          </cell>
        </row>
        <row r="52">
          <cell r="B52" t="str">
            <v>PREFEITURA MUNICIPAL DE SÃO CAETANO DO SUL</v>
          </cell>
          <cell r="C52">
            <v>6</v>
          </cell>
          <cell r="D52">
            <v>0</v>
          </cell>
        </row>
        <row r="53">
          <cell r="B53" t="str">
            <v>PREFEITURA MUNICIPAL DE MOGI DAS CRUZES</v>
          </cell>
          <cell r="C53">
            <v>7</v>
          </cell>
          <cell r="D53">
            <v>0</v>
          </cell>
        </row>
        <row r="54">
          <cell r="B54" t="str">
            <v>PREFEITURA MUNICIPAL DE VOTORANTIM</v>
          </cell>
          <cell r="C54">
            <v>8</v>
          </cell>
          <cell r="D54">
            <v>0</v>
          </cell>
        </row>
        <row r="55">
          <cell r="B55" t="str">
            <v>PREFEITURA MUNICIPAL DE CAMPO LIMPO PAULISTA</v>
          </cell>
          <cell r="C55">
            <v>9</v>
          </cell>
          <cell r="D55">
            <v>0</v>
          </cell>
        </row>
        <row r="56">
          <cell r="B56" t="str">
            <v>PREFEITURA MUNICIPAL DE RIO DAS PEDRAS</v>
          </cell>
          <cell r="C56">
            <v>10</v>
          </cell>
          <cell r="D56">
            <v>0</v>
          </cell>
        </row>
        <row r="57">
          <cell r="B57" t="str">
            <v>PREFEITURA MUNICIPAL DE ITU</v>
          </cell>
          <cell r="C57">
            <v>11</v>
          </cell>
          <cell r="D57">
            <v>0</v>
          </cell>
        </row>
        <row r="58">
          <cell r="B58">
            <v>0</v>
          </cell>
          <cell r="C58">
            <v>12</v>
          </cell>
          <cell r="D58">
            <v>0</v>
          </cell>
        </row>
        <row r="59">
          <cell r="B59">
            <v>0</v>
          </cell>
          <cell r="C59">
            <v>13</v>
          </cell>
          <cell r="D59">
            <v>0</v>
          </cell>
        </row>
        <row r="60">
          <cell r="B60">
            <v>0</v>
          </cell>
          <cell r="C60">
            <v>14</v>
          </cell>
          <cell r="D60">
            <v>0</v>
          </cell>
        </row>
        <row r="61">
          <cell r="B61">
            <v>0</v>
          </cell>
          <cell r="C61">
            <v>15</v>
          </cell>
          <cell r="D61">
            <v>0</v>
          </cell>
        </row>
        <row r="62">
          <cell r="B62">
            <v>0</v>
          </cell>
          <cell r="C62">
            <v>16</v>
          </cell>
          <cell r="D62">
            <v>0</v>
          </cell>
        </row>
        <row r="63">
          <cell r="B63">
            <v>0</v>
          </cell>
          <cell r="C63">
            <v>17</v>
          </cell>
          <cell r="D63">
            <v>0</v>
          </cell>
        </row>
        <row r="64">
          <cell r="B64">
            <v>0</v>
          </cell>
          <cell r="C64">
            <v>18</v>
          </cell>
          <cell r="D64">
            <v>0</v>
          </cell>
        </row>
        <row r="65">
          <cell r="B65">
            <v>0</v>
          </cell>
          <cell r="C65">
            <v>19</v>
          </cell>
          <cell r="D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111"/>
  <sheetViews>
    <sheetView showGridLines="0" zoomScale="110" zoomScaleNormal="110" workbookViewId="0" topLeftCell="A95">
      <selection activeCell="Q107" sqref="Q107"/>
    </sheetView>
  </sheetViews>
  <sheetFormatPr defaultColWidth="9.140625" defaultRowHeight="15"/>
  <cols>
    <col min="1" max="1" width="9.140625" style="16" customWidth="1"/>
    <col min="2" max="3" width="10.8515625" style="154" hidden="1" customWidth="1"/>
    <col min="4" max="4" width="34.421875" style="16" customWidth="1"/>
    <col min="5" max="5" width="9.140625" style="16" hidden="1" customWidth="1"/>
    <col min="6" max="6" width="9.140625" style="154" hidden="1" customWidth="1"/>
    <col min="7" max="7" width="14.57421875" style="16" hidden="1" customWidth="1"/>
    <col min="8" max="8" width="14.8515625" style="16" hidden="1" customWidth="1"/>
    <col min="9" max="9" width="17.421875" style="16" customWidth="1"/>
    <col min="10" max="10" width="15.421875" style="0" customWidth="1"/>
    <col min="11" max="11" width="14.421875" style="0" bestFit="1" customWidth="1"/>
    <col min="12" max="12" width="14.57421875" style="0" customWidth="1"/>
    <col min="13" max="13" width="14.8515625" style="0" customWidth="1"/>
    <col min="14" max="14" width="14.140625" style="0" customWidth="1"/>
  </cols>
  <sheetData>
    <row r="1" ht="15"/>
    <row r="2" ht="15"/>
    <row r="3" ht="15"/>
    <row r="4" ht="15"/>
    <row r="5" spans="1:10" ht="27" customHeight="1">
      <c r="A5" s="91"/>
      <c r="B5" s="77"/>
      <c r="C5" s="77"/>
      <c r="D5" s="92"/>
      <c r="E5" s="93"/>
      <c r="F5" s="77"/>
      <c r="G5" s="181"/>
      <c r="H5" s="94"/>
      <c r="I5" s="95"/>
      <c r="J5" s="35"/>
    </row>
    <row r="6" spans="1:10" ht="15">
      <c r="A6" s="91"/>
      <c r="B6" s="77"/>
      <c r="C6" s="77"/>
      <c r="D6" s="92"/>
      <c r="E6" s="93"/>
      <c r="F6" s="77"/>
      <c r="G6" s="181"/>
      <c r="H6" s="94"/>
      <c r="I6" s="96"/>
      <c r="J6" s="36"/>
    </row>
    <row r="7" spans="1:10" ht="15">
      <c r="A7" s="91"/>
      <c r="B7" s="77"/>
      <c r="C7" s="77"/>
      <c r="D7" s="92"/>
      <c r="E7" s="93"/>
      <c r="F7" s="77"/>
      <c r="G7" s="181"/>
      <c r="H7" s="97"/>
      <c r="I7" s="98"/>
      <c r="J7" s="37"/>
    </row>
    <row r="8" spans="1:10" s="120" customFormat="1" ht="41.25" customHeight="1">
      <c r="A8" s="182" t="s">
        <v>290</v>
      </c>
      <c r="B8" s="182"/>
      <c r="C8" s="182"/>
      <c r="D8" s="182"/>
      <c r="E8" s="182"/>
      <c r="F8" s="182"/>
      <c r="G8" s="182"/>
      <c r="H8" s="182"/>
      <c r="I8" s="182"/>
      <c r="J8" s="119"/>
    </row>
    <row r="9" spans="1:10" ht="15.75">
      <c r="A9" s="99" t="s">
        <v>262</v>
      </c>
      <c r="B9" s="78"/>
      <c r="C9" s="78"/>
      <c r="D9" s="100"/>
      <c r="E9" s="101"/>
      <c r="F9" s="78"/>
      <c r="G9" s="183" t="s">
        <v>45</v>
      </c>
      <c r="H9" s="102" t="s">
        <v>138</v>
      </c>
      <c r="I9" s="95"/>
      <c r="J9" s="21"/>
    </row>
    <row r="10" spans="1:10" ht="30.75" customHeight="1">
      <c r="A10" s="186" t="s">
        <v>263</v>
      </c>
      <c r="B10" s="186"/>
      <c r="C10" s="186"/>
      <c r="D10" s="186"/>
      <c r="E10" s="105"/>
      <c r="F10" s="106"/>
      <c r="G10" s="183"/>
      <c r="H10" s="107" t="s">
        <v>240</v>
      </c>
      <c r="I10" s="95"/>
      <c r="J10" s="21"/>
    </row>
    <row r="11" spans="1:10" ht="15">
      <c r="A11" s="100"/>
      <c r="B11" s="79"/>
      <c r="C11" s="77"/>
      <c r="D11" s="105"/>
      <c r="E11" s="105"/>
      <c r="F11" s="106"/>
      <c r="G11" s="183"/>
      <c r="H11" s="107" t="s">
        <v>241</v>
      </c>
      <c r="I11" s="95"/>
      <c r="J11" s="21"/>
    </row>
    <row r="12" spans="1:10" ht="15">
      <c r="A12" s="93"/>
      <c r="B12" s="80"/>
      <c r="C12" s="80"/>
      <c r="D12" s="105"/>
      <c r="E12" s="105"/>
      <c r="F12" s="106"/>
      <c r="G12" s="183"/>
      <c r="H12" s="108" t="s">
        <v>44</v>
      </c>
      <c r="I12" s="95"/>
      <c r="J12" s="21"/>
    </row>
    <row r="13" spans="1:10" ht="15">
      <c r="A13" s="93"/>
      <c r="B13" s="77"/>
      <c r="C13" s="77"/>
      <c r="D13" s="93"/>
      <c r="E13" s="93"/>
      <c r="F13" s="110"/>
      <c r="G13" s="111" t="s">
        <v>1</v>
      </c>
      <c r="H13" s="112">
        <v>0.2247</v>
      </c>
      <c r="I13" s="93"/>
      <c r="J13" s="22"/>
    </row>
    <row r="14" spans="1:10" ht="15">
      <c r="A14" s="93"/>
      <c r="B14" s="77"/>
      <c r="C14" s="77"/>
      <c r="D14" s="93"/>
      <c r="E14" s="93"/>
      <c r="F14" s="110"/>
      <c r="G14" s="111" t="s">
        <v>0</v>
      </c>
      <c r="H14" s="113">
        <v>44927</v>
      </c>
      <c r="I14" s="93"/>
      <c r="J14" s="22"/>
    </row>
    <row r="16" spans="1:14" ht="34.5" customHeight="1">
      <c r="A16" s="114" t="s">
        <v>2</v>
      </c>
      <c r="B16" s="81" t="s">
        <v>3</v>
      </c>
      <c r="C16" s="81" t="s">
        <v>65</v>
      </c>
      <c r="D16" s="176" t="s">
        <v>4</v>
      </c>
      <c r="E16" s="114" t="s">
        <v>5</v>
      </c>
      <c r="F16" s="81" t="s">
        <v>6</v>
      </c>
      <c r="G16" s="114" t="s">
        <v>7</v>
      </c>
      <c r="H16" s="114" t="s">
        <v>8</v>
      </c>
      <c r="I16" s="114" t="s">
        <v>9</v>
      </c>
      <c r="J16" s="81" t="s">
        <v>78</v>
      </c>
      <c r="K16" s="81" t="s">
        <v>79</v>
      </c>
      <c r="L16" s="81" t="s">
        <v>80</v>
      </c>
      <c r="M16" s="81" t="s">
        <v>81</v>
      </c>
      <c r="N16" s="81" t="s">
        <v>82</v>
      </c>
    </row>
    <row r="17" spans="1:14" ht="36" customHeight="1">
      <c r="A17" s="55" t="s">
        <v>69</v>
      </c>
      <c r="B17" s="56"/>
      <c r="C17" s="156"/>
      <c r="D17" s="124" t="s">
        <v>83</v>
      </c>
      <c r="E17" s="164"/>
      <c r="F17" s="58"/>
      <c r="G17" s="59"/>
      <c r="H17" s="59"/>
      <c r="I17" s="60">
        <f>SUM(I18:I23)</f>
        <v>17669.3886428</v>
      </c>
      <c r="J17" s="126">
        <f>I17</f>
        <v>17669.3886428</v>
      </c>
      <c r="K17" s="1"/>
      <c r="L17" s="1"/>
      <c r="M17" s="1"/>
      <c r="N17" s="1"/>
    </row>
    <row r="18" spans="1:14" ht="32.25" hidden="1">
      <c r="A18" s="6" t="s">
        <v>70</v>
      </c>
      <c r="B18" s="115" t="s">
        <v>132</v>
      </c>
      <c r="C18" s="157" t="s">
        <v>10</v>
      </c>
      <c r="D18" s="3" t="s">
        <v>133</v>
      </c>
      <c r="E18" s="165" t="s">
        <v>19</v>
      </c>
      <c r="F18" s="42">
        <f>MEMÓRIA!D3</f>
        <v>981.6</v>
      </c>
      <c r="G18" s="11">
        <v>0.82</v>
      </c>
      <c r="H18" s="12">
        <f>H13*G18+G18</f>
        <v>1.004254</v>
      </c>
      <c r="I18" s="13">
        <f aca="true" t="shared" si="0" ref="I18:I19">H18*F18</f>
        <v>985.7757264</v>
      </c>
      <c r="J18" s="1"/>
      <c r="K18" s="1"/>
      <c r="L18" s="1"/>
      <c r="M18" s="1"/>
      <c r="N18" s="1"/>
    </row>
    <row r="19" spans="1:14" ht="32.25" hidden="1">
      <c r="A19" s="83" t="s">
        <v>71</v>
      </c>
      <c r="B19" s="155" t="s">
        <v>85</v>
      </c>
      <c r="C19" s="158" t="s">
        <v>10</v>
      </c>
      <c r="D19" s="3" t="s">
        <v>84</v>
      </c>
      <c r="E19" s="166" t="s">
        <v>86</v>
      </c>
      <c r="F19" s="129">
        <v>1</v>
      </c>
      <c r="G19" s="85">
        <v>1263.54</v>
      </c>
      <c r="H19" s="85">
        <f>H13*G19+G19</f>
        <v>1547.457438</v>
      </c>
      <c r="I19" s="86">
        <f t="shared" si="0"/>
        <v>1547.457438</v>
      </c>
      <c r="J19" s="1"/>
      <c r="K19" s="1"/>
      <c r="L19" s="1"/>
      <c r="M19" s="1"/>
      <c r="N19" s="1"/>
    </row>
    <row r="20" spans="1:14" ht="32.25" hidden="1">
      <c r="A20" s="40" t="s">
        <v>72</v>
      </c>
      <c r="B20" s="155" t="s">
        <v>88</v>
      </c>
      <c r="C20" s="159" t="s">
        <v>10</v>
      </c>
      <c r="D20" s="1" t="s">
        <v>87</v>
      </c>
      <c r="E20" s="167" t="s">
        <v>12</v>
      </c>
      <c r="F20" s="42">
        <v>1</v>
      </c>
      <c r="G20" s="43">
        <v>3128.84</v>
      </c>
      <c r="H20" s="43">
        <f>H13*G20+G20</f>
        <v>3831.8903480000004</v>
      </c>
      <c r="I20" s="44">
        <f>H20*F20</f>
        <v>3831.8903480000004</v>
      </c>
      <c r="J20" s="1"/>
      <c r="K20" s="1"/>
      <c r="L20" s="1"/>
      <c r="M20" s="1"/>
      <c r="N20" s="1"/>
    </row>
    <row r="21" spans="1:14" ht="32.25" hidden="1">
      <c r="A21" s="19" t="s">
        <v>73</v>
      </c>
      <c r="B21" s="155" t="s">
        <v>90</v>
      </c>
      <c r="C21" s="157" t="s">
        <v>10</v>
      </c>
      <c r="D21" s="1" t="s">
        <v>89</v>
      </c>
      <c r="E21" s="165" t="s">
        <v>19</v>
      </c>
      <c r="F21" s="42">
        <f>MEMÓRIA!D6</f>
        <v>3</v>
      </c>
      <c r="G21" s="11">
        <v>894.32</v>
      </c>
      <c r="H21" s="12">
        <f>H13*G21+G21</f>
        <v>1095.2737040000002</v>
      </c>
      <c r="I21" s="13">
        <f aca="true" t="shared" si="1" ref="I21">H21*F21</f>
        <v>3285.8211120000005</v>
      </c>
      <c r="J21" s="1"/>
      <c r="K21" s="1"/>
      <c r="L21" s="1"/>
      <c r="M21" s="1"/>
      <c r="N21" s="1"/>
    </row>
    <row r="22" spans="1:14" ht="32.25" hidden="1">
      <c r="A22" s="87" t="s">
        <v>74</v>
      </c>
      <c r="B22" s="155" t="s">
        <v>92</v>
      </c>
      <c r="C22" s="159" t="s">
        <v>10</v>
      </c>
      <c r="D22" s="3" t="s">
        <v>91</v>
      </c>
      <c r="E22" s="167" t="s">
        <v>20</v>
      </c>
      <c r="F22" s="42">
        <f>MEMÓRIA!D7</f>
        <v>98.16000000000001</v>
      </c>
      <c r="G22" s="43">
        <v>22.2</v>
      </c>
      <c r="H22" s="43">
        <f>H13*G22+G22</f>
        <v>27.18834</v>
      </c>
      <c r="I22" s="44">
        <f>H22*F22</f>
        <v>2668.8074544</v>
      </c>
      <c r="J22" s="1"/>
      <c r="K22" s="1"/>
      <c r="L22" s="1"/>
      <c r="M22" s="1"/>
      <c r="N22" s="1"/>
    </row>
    <row r="23" spans="1:14" ht="32.25" hidden="1">
      <c r="A23" s="40" t="s">
        <v>75</v>
      </c>
      <c r="B23" s="155" t="s">
        <v>140</v>
      </c>
      <c r="C23" s="157" t="s">
        <v>10</v>
      </c>
      <c r="D23" s="8" t="s">
        <v>139</v>
      </c>
      <c r="E23" s="165" t="s">
        <v>19</v>
      </c>
      <c r="F23" s="42">
        <f>MEMÓRIA!D8</f>
        <v>981.6</v>
      </c>
      <c r="G23" s="11">
        <v>4.45</v>
      </c>
      <c r="H23" s="12">
        <f>G23*H13+G23</f>
        <v>5.449915000000001</v>
      </c>
      <c r="I23" s="13">
        <f>H23*F23</f>
        <v>5349.636564000001</v>
      </c>
      <c r="J23" s="1"/>
      <c r="K23" s="1"/>
      <c r="L23" s="1"/>
      <c r="M23" s="1"/>
      <c r="N23" s="1"/>
    </row>
    <row r="24" spans="1:14" ht="37.5" customHeight="1">
      <c r="A24" s="61" t="s">
        <v>64</v>
      </c>
      <c r="B24" s="62"/>
      <c r="C24" s="62"/>
      <c r="D24" s="178" t="s">
        <v>23</v>
      </c>
      <c r="E24" s="64"/>
      <c r="F24" s="65"/>
      <c r="G24" s="66"/>
      <c r="H24" s="67"/>
      <c r="I24" s="68">
        <f>SUM(I25:I29)</f>
        <v>84105.07720126337</v>
      </c>
      <c r="J24" s="1"/>
      <c r="K24" s="126">
        <f>I24/2</f>
        <v>42052.538600631684</v>
      </c>
      <c r="L24" s="126">
        <f>I24/2</f>
        <v>42052.538600631684</v>
      </c>
      <c r="M24" s="1"/>
      <c r="N24" s="1"/>
    </row>
    <row r="25" spans="1:14" ht="32.25" hidden="1">
      <c r="A25" s="40" t="s">
        <v>15</v>
      </c>
      <c r="B25" s="155" t="s">
        <v>96</v>
      </c>
      <c r="C25" s="160" t="s">
        <v>10</v>
      </c>
      <c r="D25" s="118" t="s">
        <v>95</v>
      </c>
      <c r="E25" s="168" t="s">
        <v>19</v>
      </c>
      <c r="F25" s="49">
        <f>MEMÓRIA!D10</f>
        <v>406.5</v>
      </c>
      <c r="G25" s="117">
        <v>4.09</v>
      </c>
      <c r="H25" s="117">
        <f>H13*G25+G25</f>
        <v>5.009023</v>
      </c>
      <c r="I25" s="117">
        <f aca="true" t="shared" si="2" ref="I25:I27">H25*F25</f>
        <v>2036.1678495</v>
      </c>
      <c r="J25" s="1"/>
      <c r="K25" s="1"/>
      <c r="L25" s="1"/>
      <c r="M25" s="1"/>
      <c r="N25" s="1"/>
    </row>
    <row r="26" spans="1:14" ht="32.25" hidden="1">
      <c r="A26" s="40" t="s">
        <v>16</v>
      </c>
      <c r="B26" s="155">
        <v>94991</v>
      </c>
      <c r="C26" s="160" t="s">
        <v>98</v>
      </c>
      <c r="D26" s="118" t="s">
        <v>97</v>
      </c>
      <c r="E26" s="168" t="s">
        <v>20</v>
      </c>
      <c r="F26" s="49">
        <f>MEMÓRIA!D11</f>
        <v>7.315</v>
      </c>
      <c r="G26" s="117">
        <v>673.93</v>
      </c>
      <c r="H26" s="117">
        <f>H13*G26+G26</f>
        <v>825.362071</v>
      </c>
      <c r="I26" s="117">
        <f t="shared" si="2"/>
        <v>6037.523549365001</v>
      </c>
      <c r="J26" s="1"/>
      <c r="K26" s="1"/>
      <c r="L26" s="1"/>
      <c r="M26" s="1"/>
      <c r="N26" s="1"/>
    </row>
    <row r="27" spans="1:14" ht="32.25" hidden="1">
      <c r="A27" s="87" t="s">
        <v>17</v>
      </c>
      <c r="B27" s="154">
        <v>101735</v>
      </c>
      <c r="C27" s="161" t="s">
        <v>98</v>
      </c>
      <c r="D27" s="3" t="s">
        <v>136</v>
      </c>
      <c r="E27" s="169" t="s">
        <v>19</v>
      </c>
      <c r="F27" s="121">
        <f>MEMÓRIA!D12</f>
        <v>102</v>
      </c>
      <c r="G27" s="122">
        <v>387.2</v>
      </c>
      <c r="H27" s="122">
        <f>H13*G27+G27</f>
        <v>474.20384</v>
      </c>
      <c r="I27" s="122">
        <f t="shared" si="2"/>
        <v>48368.79168</v>
      </c>
      <c r="J27" s="1"/>
      <c r="K27" s="1"/>
      <c r="L27" s="1"/>
      <c r="M27" s="1"/>
      <c r="N27" s="1"/>
    </row>
    <row r="28" spans="1:14" ht="32.25" hidden="1">
      <c r="A28" s="87" t="s">
        <v>18</v>
      </c>
      <c r="B28" s="4" t="s">
        <v>123</v>
      </c>
      <c r="C28" s="160" t="s">
        <v>24</v>
      </c>
      <c r="D28" s="1" t="s">
        <v>122</v>
      </c>
      <c r="E28" s="168" t="s">
        <v>11</v>
      </c>
      <c r="F28" s="49">
        <f>MEMÓRIA!D13</f>
        <v>64.07000000000001</v>
      </c>
      <c r="G28" s="149">
        <f>42.95/1.23</f>
        <v>34.91869918699187</v>
      </c>
      <c r="H28" s="149">
        <f>G28*H13+G28</f>
        <v>42.76493089430895</v>
      </c>
      <c r="I28" s="149">
        <f>H28*F28</f>
        <v>2739.9491223983746</v>
      </c>
      <c r="J28" s="1"/>
      <c r="K28" s="1"/>
      <c r="L28" s="1"/>
      <c r="M28" s="1"/>
      <c r="N28" s="1"/>
    </row>
    <row r="29" spans="1:14" ht="32.25" hidden="1">
      <c r="A29" s="87" t="s">
        <v>287</v>
      </c>
      <c r="B29" s="154" t="s">
        <v>289</v>
      </c>
      <c r="C29" s="160" t="s">
        <v>10</v>
      </c>
      <c r="D29" s="3" t="s">
        <v>288</v>
      </c>
      <c r="E29" s="168" t="s">
        <v>11</v>
      </c>
      <c r="F29" s="49">
        <f>MEMÓRIA!D14</f>
        <v>200</v>
      </c>
      <c r="G29" s="149">
        <v>101.75</v>
      </c>
      <c r="H29" s="149">
        <f>G29*H13+G29</f>
        <v>124.613225</v>
      </c>
      <c r="I29" s="149">
        <f>H29*F29</f>
        <v>24922.645</v>
      </c>
      <c r="J29" s="1"/>
      <c r="K29" s="1"/>
      <c r="L29" s="1"/>
      <c r="M29" s="1"/>
      <c r="N29" s="1"/>
    </row>
    <row r="30" spans="1:14" ht="37.5" customHeight="1">
      <c r="A30" s="69" t="s">
        <v>21</v>
      </c>
      <c r="B30" s="70"/>
      <c r="C30" s="70"/>
      <c r="D30" s="178" t="s">
        <v>104</v>
      </c>
      <c r="E30" s="72"/>
      <c r="F30" s="73"/>
      <c r="G30" s="74"/>
      <c r="H30" s="75"/>
      <c r="I30" s="76">
        <f>SUM(I31:I43)</f>
        <v>82166.307591075</v>
      </c>
      <c r="J30" s="126">
        <f>I30/5</f>
        <v>16433.261518215</v>
      </c>
      <c r="K30" s="126">
        <f>I30/5</f>
        <v>16433.261518215</v>
      </c>
      <c r="L30" s="126">
        <f>I30/5</f>
        <v>16433.261518215</v>
      </c>
      <c r="M30" s="126">
        <f>I30/5</f>
        <v>16433.261518215</v>
      </c>
      <c r="N30" s="126">
        <f>I30/5</f>
        <v>16433.261518215</v>
      </c>
    </row>
    <row r="31" spans="1:14" ht="32.25" customHeight="1" hidden="1">
      <c r="A31" s="6" t="s">
        <v>22</v>
      </c>
      <c r="B31" s="155" t="s">
        <v>252</v>
      </c>
      <c r="C31" s="157" t="s">
        <v>10</v>
      </c>
      <c r="D31" s="3" t="s">
        <v>251</v>
      </c>
      <c r="E31" s="165" t="s">
        <v>12</v>
      </c>
      <c r="F31" s="10">
        <v>1</v>
      </c>
      <c r="G31" s="12">
        <v>2870.72</v>
      </c>
      <c r="H31" s="12">
        <f>G31*H13+G31</f>
        <v>3515.770784</v>
      </c>
      <c r="I31" s="13">
        <f>H31*F31</f>
        <v>3515.770784</v>
      </c>
      <c r="J31" s="1"/>
      <c r="K31" s="1"/>
      <c r="L31" s="1"/>
      <c r="M31" s="1"/>
      <c r="N31" s="1"/>
    </row>
    <row r="32" spans="1:14" ht="32.25" hidden="1">
      <c r="A32" s="6" t="s">
        <v>25</v>
      </c>
      <c r="B32" s="155" t="s">
        <v>142</v>
      </c>
      <c r="C32" s="157" t="s">
        <v>10</v>
      </c>
      <c r="D32" s="3" t="s">
        <v>143</v>
      </c>
      <c r="E32" s="165" t="s">
        <v>12</v>
      </c>
      <c r="F32" s="10">
        <f>MEMÓRIA!D16</f>
        <v>18</v>
      </c>
      <c r="G32" s="12">
        <v>1767.86</v>
      </c>
      <c r="H32" s="12">
        <f>G32*H13+G32</f>
        <v>2165.098142</v>
      </c>
      <c r="I32" s="13">
        <f>H32*F32</f>
        <v>38971.766555999995</v>
      </c>
      <c r="J32" s="1"/>
      <c r="K32" s="1"/>
      <c r="L32" s="1"/>
      <c r="M32" s="1"/>
      <c r="N32" s="1"/>
    </row>
    <row r="33" spans="1:14" ht="32.25" hidden="1">
      <c r="A33" s="6" t="s">
        <v>66</v>
      </c>
      <c r="B33" s="155" t="s">
        <v>144</v>
      </c>
      <c r="C33" s="157" t="s">
        <v>10</v>
      </c>
      <c r="D33" s="3" t="s">
        <v>145</v>
      </c>
      <c r="E33" s="165" t="s">
        <v>12</v>
      </c>
      <c r="F33" s="10">
        <f>MEMÓRIA!D17</f>
        <v>18</v>
      </c>
      <c r="G33" s="12">
        <v>101.37</v>
      </c>
      <c r="H33" s="12">
        <f>G33*H13+G33</f>
        <v>124.147839</v>
      </c>
      <c r="I33" s="13">
        <f>H33*F33</f>
        <v>2234.661102</v>
      </c>
      <c r="J33" s="1"/>
      <c r="K33" s="1"/>
      <c r="L33" s="1"/>
      <c r="M33" s="1"/>
      <c r="N33" s="1"/>
    </row>
    <row r="34" spans="1:14" ht="32.25" hidden="1">
      <c r="A34" s="6" t="s">
        <v>100</v>
      </c>
      <c r="B34" s="155" t="s">
        <v>146</v>
      </c>
      <c r="C34" s="157" t="s">
        <v>10</v>
      </c>
      <c r="D34" s="3" t="s">
        <v>147</v>
      </c>
      <c r="E34" s="165" t="s">
        <v>12</v>
      </c>
      <c r="F34" s="10">
        <f>MEMÓRIA!D18</f>
        <v>18</v>
      </c>
      <c r="G34" s="12">
        <v>900.28</v>
      </c>
      <c r="H34" s="12">
        <f>G34*H13+G34</f>
        <v>1102.572916</v>
      </c>
      <c r="I34" s="13">
        <f>H34*F34</f>
        <v>19846.312488000003</v>
      </c>
      <c r="J34" s="1"/>
      <c r="K34" s="1"/>
      <c r="L34" s="1"/>
      <c r="M34" s="1"/>
      <c r="N34" s="1"/>
    </row>
    <row r="35" spans="1:14" ht="32.25" hidden="1">
      <c r="A35" s="6" t="s">
        <v>101</v>
      </c>
      <c r="B35" s="155" t="s">
        <v>53</v>
      </c>
      <c r="C35" s="160" t="s">
        <v>10</v>
      </c>
      <c r="D35" s="8" t="s">
        <v>47</v>
      </c>
      <c r="E35" s="168" t="s">
        <v>20</v>
      </c>
      <c r="F35" s="42">
        <f>MEMÓRIA!D19</f>
        <v>10.875</v>
      </c>
      <c r="G35" s="12">
        <v>58.41</v>
      </c>
      <c r="H35" s="12">
        <f>H13*G35+G35</f>
        <v>71.534727</v>
      </c>
      <c r="I35" s="13">
        <f aca="true" t="shared" si="3" ref="I35:I38">H35*F35</f>
        <v>777.940156125</v>
      </c>
      <c r="J35" s="1"/>
      <c r="K35" s="1"/>
      <c r="L35" s="1"/>
      <c r="M35" s="1"/>
      <c r="N35" s="1"/>
    </row>
    <row r="36" spans="1:14" ht="32.25" hidden="1">
      <c r="A36" s="6" t="s">
        <v>102</v>
      </c>
      <c r="B36" s="24" t="s">
        <v>55</v>
      </c>
      <c r="C36" s="160" t="s">
        <v>10</v>
      </c>
      <c r="D36" s="25" t="s">
        <v>49</v>
      </c>
      <c r="E36" s="168" t="s">
        <v>20</v>
      </c>
      <c r="F36" s="42">
        <f>MEMÓRIA!D20</f>
        <v>3.2624999999999997</v>
      </c>
      <c r="G36" s="12">
        <v>456.42</v>
      </c>
      <c r="H36" s="12">
        <f>G36*H13+G36</f>
        <v>558.977574</v>
      </c>
      <c r="I36" s="13"/>
      <c r="J36" s="1"/>
      <c r="K36" s="1"/>
      <c r="L36" s="1"/>
      <c r="M36" s="1"/>
      <c r="N36" s="1"/>
    </row>
    <row r="37" spans="1:14" ht="32.25" hidden="1">
      <c r="A37" s="40" t="s">
        <v>103</v>
      </c>
      <c r="B37" s="155" t="s">
        <v>56</v>
      </c>
      <c r="C37" s="160" t="s">
        <v>10</v>
      </c>
      <c r="D37" s="1" t="s">
        <v>50</v>
      </c>
      <c r="E37" s="168" t="s">
        <v>20</v>
      </c>
      <c r="F37" s="123">
        <f>MEMÓRIA!D21</f>
        <v>7.6125</v>
      </c>
      <c r="G37" s="12">
        <v>164.2</v>
      </c>
      <c r="H37" s="12">
        <f>G37*H13+G37</f>
        <v>201.09573999999998</v>
      </c>
      <c r="I37" s="12">
        <f>H37*F37</f>
        <v>1530.8413207499998</v>
      </c>
      <c r="J37" s="1"/>
      <c r="K37" s="1"/>
      <c r="L37" s="1"/>
      <c r="M37" s="1"/>
      <c r="N37" s="1"/>
    </row>
    <row r="38" spans="1:14" ht="32.25" hidden="1">
      <c r="A38" s="40" t="s">
        <v>134</v>
      </c>
      <c r="B38" s="154" t="s">
        <v>124</v>
      </c>
      <c r="C38" s="160" t="s">
        <v>10</v>
      </c>
      <c r="D38" s="1" t="s">
        <v>125</v>
      </c>
      <c r="E38" s="165" t="s">
        <v>20</v>
      </c>
      <c r="F38" s="42">
        <f>MEMÓRIA!D22</f>
        <v>4.35</v>
      </c>
      <c r="G38" s="11">
        <v>18.16</v>
      </c>
      <c r="H38" s="12">
        <f>H13*G38+G38</f>
        <v>22.240552</v>
      </c>
      <c r="I38" s="13">
        <f t="shared" si="3"/>
        <v>96.7464012</v>
      </c>
      <c r="J38" s="1"/>
      <c r="K38" s="1"/>
      <c r="L38" s="1"/>
      <c r="M38" s="1"/>
      <c r="N38" s="1"/>
    </row>
    <row r="39" spans="1:14" ht="32.25" hidden="1">
      <c r="A39" s="40" t="s">
        <v>183</v>
      </c>
      <c r="B39" s="155" t="s">
        <v>126</v>
      </c>
      <c r="C39" s="160" t="s">
        <v>10</v>
      </c>
      <c r="D39" s="3" t="s">
        <v>127</v>
      </c>
      <c r="E39" s="165" t="s">
        <v>11</v>
      </c>
      <c r="F39" s="42">
        <f>MEMÓRIA!D23</f>
        <v>290</v>
      </c>
      <c r="G39" s="11">
        <v>4.75</v>
      </c>
      <c r="H39" s="12">
        <f>H13*G39+G39</f>
        <v>5.817325</v>
      </c>
      <c r="I39" s="13">
        <f>H39*F39</f>
        <v>1687.0242500000002</v>
      </c>
      <c r="J39" s="1"/>
      <c r="K39" s="1"/>
      <c r="L39" s="1"/>
      <c r="M39" s="1"/>
      <c r="N39" s="1"/>
    </row>
    <row r="40" spans="1:14" ht="32.25" hidden="1">
      <c r="A40" s="40" t="s">
        <v>184</v>
      </c>
      <c r="B40" s="154" t="s">
        <v>128</v>
      </c>
      <c r="C40" s="160" t="s">
        <v>10</v>
      </c>
      <c r="D40" s="3" t="s">
        <v>129</v>
      </c>
      <c r="E40" s="165" t="s">
        <v>11</v>
      </c>
      <c r="F40" s="42">
        <f>MEMÓRIA!D24</f>
        <v>435</v>
      </c>
      <c r="G40" s="11">
        <v>6.83</v>
      </c>
      <c r="H40" s="82">
        <f>G40*H13+G40</f>
        <v>8.364701</v>
      </c>
      <c r="I40" s="44">
        <f>H40*F40</f>
        <v>3638.6449350000003</v>
      </c>
      <c r="J40" s="1"/>
      <c r="K40" s="1"/>
      <c r="L40" s="1"/>
      <c r="M40" s="1"/>
      <c r="N40" s="1"/>
    </row>
    <row r="41" spans="1:14" ht="32.25" hidden="1">
      <c r="A41" s="40" t="s">
        <v>185</v>
      </c>
      <c r="B41" s="155" t="s">
        <v>130</v>
      </c>
      <c r="C41" s="160" t="s">
        <v>10</v>
      </c>
      <c r="D41" s="1" t="s">
        <v>131</v>
      </c>
      <c r="E41" s="168" t="s">
        <v>11</v>
      </c>
      <c r="F41" s="42">
        <f>MEMÓRIA!D25</f>
        <v>200</v>
      </c>
      <c r="G41" s="12">
        <v>30.4</v>
      </c>
      <c r="H41" s="82">
        <f>G41*H13+G41</f>
        <v>37.23088</v>
      </c>
      <c r="I41" s="44">
        <f>H41*F41</f>
        <v>7446.1759999999995</v>
      </c>
      <c r="J41" s="1"/>
      <c r="K41" s="1"/>
      <c r="L41" s="1"/>
      <c r="M41" s="1"/>
      <c r="N41" s="1"/>
    </row>
    <row r="42" spans="1:14" ht="32.25" hidden="1">
      <c r="A42" s="143" t="s">
        <v>250</v>
      </c>
      <c r="B42" s="155" t="s">
        <v>148</v>
      </c>
      <c r="C42" s="160" t="s">
        <v>10</v>
      </c>
      <c r="D42" s="3" t="s">
        <v>149</v>
      </c>
      <c r="E42" s="168" t="s">
        <v>12</v>
      </c>
      <c r="F42" s="42">
        <f>MEMÓRIA!D26</f>
        <v>6</v>
      </c>
      <c r="G42" s="12">
        <v>42.11</v>
      </c>
      <c r="H42" s="82">
        <f>G42*H13+G42</f>
        <v>51.572117</v>
      </c>
      <c r="I42" s="44">
        <f>H42*F42</f>
        <v>309.432702</v>
      </c>
      <c r="J42" s="1"/>
      <c r="K42" s="1"/>
      <c r="L42" s="1"/>
      <c r="M42" s="1"/>
      <c r="N42" s="1"/>
    </row>
    <row r="43" spans="1:14" ht="32.25" hidden="1">
      <c r="A43" s="143" t="s">
        <v>253</v>
      </c>
      <c r="B43" s="144" t="s">
        <v>248</v>
      </c>
      <c r="C43" s="162" t="s">
        <v>10</v>
      </c>
      <c r="D43" s="26" t="s">
        <v>249</v>
      </c>
      <c r="E43" s="170" t="s">
        <v>12</v>
      </c>
      <c r="F43" s="145">
        <f>F33</f>
        <v>18</v>
      </c>
      <c r="G43" s="146">
        <v>95.76</v>
      </c>
      <c r="H43" s="146">
        <f>G43*H13+G43</f>
        <v>117.27727200000001</v>
      </c>
      <c r="I43" s="146">
        <f>H43*F43</f>
        <v>2110.9908960000002</v>
      </c>
      <c r="J43" s="1"/>
      <c r="K43" s="1"/>
      <c r="L43" s="1"/>
      <c r="M43" s="1"/>
      <c r="N43" s="1"/>
    </row>
    <row r="44" spans="1:14" ht="38.25" customHeight="1">
      <c r="A44" s="69" t="s">
        <v>30</v>
      </c>
      <c r="B44" s="70"/>
      <c r="C44" s="70"/>
      <c r="D44" s="178" t="s">
        <v>105</v>
      </c>
      <c r="E44" s="72"/>
      <c r="F44" s="73"/>
      <c r="G44" s="74"/>
      <c r="H44" s="75"/>
      <c r="I44" s="76">
        <f>SUM(I45:I53)</f>
        <v>32910.113906</v>
      </c>
      <c r="J44" s="1"/>
      <c r="K44" s="1"/>
      <c r="L44" s="1"/>
      <c r="M44" s="1"/>
      <c r="N44" s="126">
        <f>I44</f>
        <v>32910.113906</v>
      </c>
    </row>
    <row r="45" spans="1:14" ht="32.25" customHeight="1" hidden="1">
      <c r="A45" s="6" t="s">
        <v>31</v>
      </c>
      <c r="B45" s="155" t="s">
        <v>107</v>
      </c>
      <c r="C45" s="157" t="s">
        <v>10</v>
      </c>
      <c r="D45" s="1" t="s">
        <v>106</v>
      </c>
      <c r="E45" s="165" t="s">
        <v>12</v>
      </c>
      <c r="F45" s="10">
        <v>7</v>
      </c>
      <c r="G45" s="11">
        <v>602.66</v>
      </c>
      <c r="H45" s="12">
        <f>G45*H13+G45</f>
        <v>738.0777019999999</v>
      </c>
      <c r="I45" s="13">
        <f>H45*F45</f>
        <v>5166.543914</v>
      </c>
      <c r="J45" s="1"/>
      <c r="K45" s="1"/>
      <c r="L45" s="1"/>
      <c r="M45" s="1"/>
      <c r="N45" s="1"/>
    </row>
    <row r="46" spans="1:14" ht="32.25" customHeight="1" hidden="1">
      <c r="A46" s="6" t="s">
        <v>32</v>
      </c>
      <c r="B46" s="155" t="s">
        <v>109</v>
      </c>
      <c r="C46" s="157" t="s">
        <v>10</v>
      </c>
      <c r="D46" s="1" t="s">
        <v>108</v>
      </c>
      <c r="E46" s="165" t="s">
        <v>12</v>
      </c>
      <c r="F46" s="10">
        <v>1</v>
      </c>
      <c r="G46" s="11">
        <v>5442.27</v>
      </c>
      <c r="H46" s="12">
        <f>G46*H13+G46</f>
        <v>6665.148069000001</v>
      </c>
      <c r="I46" s="13">
        <f>H46*F46</f>
        <v>6665.148069000001</v>
      </c>
      <c r="J46" s="1"/>
      <c r="K46" s="1"/>
      <c r="L46" s="1"/>
      <c r="M46" s="1"/>
      <c r="N46" s="1"/>
    </row>
    <row r="47" spans="1:14" ht="32.25" customHeight="1" hidden="1">
      <c r="A47" s="6" t="s">
        <v>68</v>
      </c>
      <c r="B47" s="155" t="s">
        <v>111</v>
      </c>
      <c r="C47" s="157" t="s">
        <v>10</v>
      </c>
      <c r="D47" s="1" t="s">
        <v>110</v>
      </c>
      <c r="E47" s="165" t="s">
        <v>12</v>
      </c>
      <c r="F47" s="10">
        <v>1</v>
      </c>
      <c r="G47" s="11">
        <v>1792.31</v>
      </c>
      <c r="H47" s="12">
        <f>G47*H13+G47</f>
        <v>2195.042057</v>
      </c>
      <c r="I47" s="13">
        <f>H47*F47</f>
        <v>2195.042057</v>
      </c>
      <c r="J47" s="1"/>
      <c r="K47" s="1"/>
      <c r="L47" s="1"/>
      <c r="M47" s="1"/>
      <c r="N47" s="1"/>
    </row>
    <row r="48" spans="1:14" ht="32.25" hidden="1">
      <c r="A48" s="6" t="s">
        <v>76</v>
      </c>
      <c r="B48" s="155" t="s">
        <v>113</v>
      </c>
      <c r="C48" s="157" t="s">
        <v>10</v>
      </c>
      <c r="D48" s="1" t="s">
        <v>112</v>
      </c>
      <c r="E48" s="165" t="s">
        <v>12</v>
      </c>
      <c r="F48" s="10">
        <v>1</v>
      </c>
      <c r="G48" s="11">
        <v>1508.06</v>
      </c>
      <c r="H48" s="12">
        <f>H13*G48+G48</f>
        <v>1846.9210819999998</v>
      </c>
      <c r="I48" s="13">
        <f>F48*H48</f>
        <v>1846.9210819999998</v>
      </c>
      <c r="J48" s="1"/>
      <c r="K48" s="1"/>
      <c r="L48" s="1"/>
      <c r="M48" s="1"/>
      <c r="N48" s="1"/>
    </row>
    <row r="49" spans="1:14" ht="32.25" hidden="1">
      <c r="A49" s="6" t="s">
        <v>77</v>
      </c>
      <c r="B49" s="155" t="s">
        <v>115</v>
      </c>
      <c r="C49" s="157" t="s">
        <v>10</v>
      </c>
      <c r="D49" s="1" t="s">
        <v>114</v>
      </c>
      <c r="E49" s="165" t="s">
        <v>12</v>
      </c>
      <c r="F49" s="10">
        <v>1</v>
      </c>
      <c r="G49" s="11">
        <v>2008.16</v>
      </c>
      <c r="H49" s="12">
        <f>H13*G49+G49</f>
        <v>2459.393552</v>
      </c>
      <c r="I49" s="13">
        <f>H49*F49</f>
        <v>2459.393552</v>
      </c>
      <c r="J49" s="1"/>
      <c r="K49" s="1"/>
      <c r="L49" s="1"/>
      <c r="M49" s="1"/>
      <c r="N49" s="1"/>
    </row>
    <row r="50" spans="1:14" ht="32.25" customHeight="1" hidden="1">
      <c r="A50" s="6" t="s">
        <v>186</v>
      </c>
      <c r="B50" s="155">
        <v>103189</v>
      </c>
      <c r="C50" s="157" t="s">
        <v>98</v>
      </c>
      <c r="D50" s="3" t="s">
        <v>116</v>
      </c>
      <c r="E50" s="165" t="s">
        <v>12</v>
      </c>
      <c r="F50" s="10">
        <v>1</v>
      </c>
      <c r="G50" s="11">
        <v>2609.9</v>
      </c>
      <c r="H50" s="12">
        <f>H13*G50+G50</f>
        <v>3196.3445300000003</v>
      </c>
      <c r="I50" s="13">
        <f>H50*F50</f>
        <v>3196.3445300000003</v>
      </c>
      <c r="J50" s="1"/>
      <c r="K50" s="1"/>
      <c r="L50" s="1"/>
      <c r="M50" s="1"/>
      <c r="N50" s="1"/>
    </row>
    <row r="51" spans="1:14" ht="32.25" hidden="1">
      <c r="A51" s="6" t="s">
        <v>187</v>
      </c>
      <c r="B51" s="155">
        <v>103192</v>
      </c>
      <c r="C51" s="157" t="s">
        <v>98</v>
      </c>
      <c r="D51" s="3" t="s">
        <v>117</v>
      </c>
      <c r="E51" s="165" t="s">
        <v>12</v>
      </c>
      <c r="F51" s="10">
        <v>1</v>
      </c>
      <c r="G51" s="11">
        <v>2512.72</v>
      </c>
      <c r="H51" s="12">
        <f>H13*G51+G51</f>
        <v>3077.328184</v>
      </c>
      <c r="I51" s="13">
        <f>H51*F51</f>
        <v>3077.328184</v>
      </c>
      <c r="J51" s="1"/>
      <c r="K51" s="1"/>
      <c r="L51" s="1"/>
      <c r="M51" s="1"/>
      <c r="N51" s="1"/>
    </row>
    <row r="52" spans="1:14" ht="32.25" customHeight="1" hidden="1">
      <c r="A52" s="6" t="s">
        <v>188</v>
      </c>
      <c r="B52" s="155">
        <v>103193</v>
      </c>
      <c r="C52" s="157" t="s">
        <v>98</v>
      </c>
      <c r="D52" s="3" t="s">
        <v>272</v>
      </c>
      <c r="E52" s="165" t="s">
        <v>12</v>
      </c>
      <c r="F52" s="10">
        <v>1</v>
      </c>
      <c r="G52" s="11">
        <v>1936.57</v>
      </c>
      <c r="H52" s="12">
        <f>H13*G52+G52</f>
        <v>2371.717279</v>
      </c>
      <c r="I52" s="13">
        <f>H52*F52</f>
        <v>2371.717279</v>
      </c>
      <c r="J52" s="1"/>
      <c r="K52" s="1"/>
      <c r="L52" s="1"/>
      <c r="M52" s="1"/>
      <c r="N52" s="1"/>
    </row>
    <row r="53" spans="1:14" ht="32.25" customHeight="1" hidden="1">
      <c r="A53" s="6" t="s">
        <v>189</v>
      </c>
      <c r="B53" s="155">
        <v>103187</v>
      </c>
      <c r="C53" s="157" t="s">
        <v>98</v>
      </c>
      <c r="D53" s="3" t="s">
        <v>118</v>
      </c>
      <c r="E53" s="165" t="s">
        <v>12</v>
      </c>
      <c r="F53" s="10">
        <v>1</v>
      </c>
      <c r="G53" s="11">
        <v>4843.37</v>
      </c>
      <c r="H53" s="12">
        <f>H13*G53+G53</f>
        <v>5931.675239</v>
      </c>
      <c r="I53" s="13">
        <f>H53*F53</f>
        <v>5931.675239</v>
      </c>
      <c r="J53" s="1"/>
      <c r="K53" s="1"/>
      <c r="L53" s="1"/>
      <c r="M53" s="1"/>
      <c r="N53" s="1"/>
    </row>
    <row r="54" spans="1:14" ht="36" customHeight="1">
      <c r="A54" s="69" t="s">
        <v>33</v>
      </c>
      <c r="B54" s="70"/>
      <c r="C54" s="70"/>
      <c r="D54" s="178" t="s">
        <v>119</v>
      </c>
      <c r="E54" s="72"/>
      <c r="F54" s="73"/>
      <c r="G54" s="74"/>
      <c r="H54" s="75"/>
      <c r="I54" s="76">
        <f>SUM(I55:I55)</f>
        <v>4395.754475</v>
      </c>
      <c r="J54" s="1"/>
      <c r="K54" s="1"/>
      <c r="L54" s="1"/>
      <c r="M54" s="1"/>
      <c r="N54" s="126">
        <f>I54</f>
        <v>4395.754475</v>
      </c>
    </row>
    <row r="55" spans="1:14" s="90" customFormat="1" ht="32.25" customHeight="1" hidden="1">
      <c r="A55" s="6" t="s">
        <v>34</v>
      </c>
      <c r="B55" s="155" t="s">
        <v>121</v>
      </c>
      <c r="C55" s="163" t="s">
        <v>10</v>
      </c>
      <c r="D55" s="1" t="s">
        <v>120</v>
      </c>
      <c r="E55" s="165" t="s">
        <v>19</v>
      </c>
      <c r="F55" s="42">
        <v>245</v>
      </c>
      <c r="G55" s="43">
        <v>14.65</v>
      </c>
      <c r="H55" s="89">
        <f>G55*H13+G55</f>
        <v>17.941855</v>
      </c>
      <c r="I55" s="44">
        <f>H55*F55</f>
        <v>4395.754475</v>
      </c>
      <c r="J55" s="125"/>
      <c r="K55" s="125"/>
      <c r="L55" s="125"/>
      <c r="M55" s="125"/>
      <c r="N55" s="125"/>
    </row>
    <row r="56" spans="1:14" s="90" customFormat="1" ht="40.5" customHeight="1">
      <c r="A56" s="69" t="s">
        <v>35</v>
      </c>
      <c r="B56" s="70"/>
      <c r="C56" s="70"/>
      <c r="D56" s="178" t="s">
        <v>151</v>
      </c>
      <c r="E56" s="72"/>
      <c r="F56" s="73"/>
      <c r="G56" s="74"/>
      <c r="H56" s="75"/>
      <c r="I56" s="76">
        <f>I59+I60+I61+I62+I63+I64+I65+I66+I67+I69+I70+I71+I72+I74+I75+I76+I77+I78+I80+I81+I82+I84+I85+I86+I88+I89+I91+I92+I93+I94</f>
        <v>221673.43000938746</v>
      </c>
      <c r="J56" s="179">
        <f>I56/5</f>
        <v>44334.68600187749</v>
      </c>
      <c r="K56" s="179">
        <f>I56/5</f>
        <v>44334.68600187749</v>
      </c>
      <c r="L56" s="179">
        <f>I56/5</f>
        <v>44334.68600187749</v>
      </c>
      <c r="M56" s="179">
        <f>I56/5</f>
        <v>44334.68600187749</v>
      </c>
      <c r="N56" s="179">
        <f>I56/5</f>
        <v>44334.68600187749</v>
      </c>
    </row>
    <row r="57" spans="1:14" s="90" customFormat="1" ht="32.25" customHeight="1" hidden="1">
      <c r="A57" s="69" t="s">
        <v>36</v>
      </c>
      <c r="B57" s="70"/>
      <c r="C57" s="70"/>
      <c r="D57" s="178" t="s">
        <v>152</v>
      </c>
      <c r="E57" s="72"/>
      <c r="F57" s="73"/>
      <c r="G57" s="74"/>
      <c r="H57" s="75"/>
      <c r="I57" s="76">
        <f>I58+I68</f>
        <v>22889.8242556</v>
      </c>
      <c r="J57" s="125"/>
      <c r="K57" s="125"/>
      <c r="L57" s="125"/>
      <c r="M57" s="125"/>
      <c r="N57" s="125"/>
    </row>
    <row r="58" spans="1:14" s="90" customFormat="1" ht="32.25" customHeight="1" hidden="1">
      <c r="A58" s="69" t="s">
        <v>190</v>
      </c>
      <c r="B58" s="70"/>
      <c r="C58" s="70"/>
      <c r="D58" s="178" t="s">
        <v>46</v>
      </c>
      <c r="E58" s="72"/>
      <c r="F58" s="73"/>
      <c r="G58" s="74"/>
      <c r="H58" s="75"/>
      <c r="I58" s="76">
        <f>SUM(I59:I67)</f>
        <v>19519.3028916</v>
      </c>
      <c r="J58" s="125"/>
      <c r="K58" s="179"/>
      <c r="L58" s="125"/>
      <c r="M58" s="125"/>
      <c r="N58" s="125"/>
    </row>
    <row r="59" spans="1:14" s="90" customFormat="1" ht="32.25" customHeight="1" hidden="1">
      <c r="A59" s="6" t="s">
        <v>191</v>
      </c>
      <c r="B59" s="155" t="s">
        <v>153</v>
      </c>
      <c r="C59" s="157" t="s">
        <v>10</v>
      </c>
      <c r="D59" s="8" t="s">
        <v>154</v>
      </c>
      <c r="E59" s="171" t="s">
        <v>11</v>
      </c>
      <c r="F59" s="42">
        <f>MEMÓRIA!D30</f>
        <v>72</v>
      </c>
      <c r="G59" s="43">
        <v>1.46</v>
      </c>
      <c r="H59" s="89">
        <f>H13*G59+G59</f>
        <v>1.788062</v>
      </c>
      <c r="I59" s="44">
        <f>H59*F59</f>
        <v>128.740464</v>
      </c>
      <c r="J59" s="125"/>
      <c r="K59" s="125"/>
      <c r="L59" s="125"/>
      <c r="M59" s="125"/>
      <c r="N59" s="125"/>
    </row>
    <row r="60" spans="1:14" s="90" customFormat="1" ht="32.25" customHeight="1" hidden="1">
      <c r="A60" s="6" t="s">
        <v>192</v>
      </c>
      <c r="B60" s="155" t="s">
        <v>155</v>
      </c>
      <c r="C60" s="157" t="s">
        <v>10</v>
      </c>
      <c r="D60" s="8" t="s">
        <v>156</v>
      </c>
      <c r="E60" s="171" t="s">
        <v>11</v>
      </c>
      <c r="F60" s="42">
        <f>MEMÓRIA!D31</f>
        <v>78</v>
      </c>
      <c r="G60" s="43">
        <v>63.48</v>
      </c>
      <c r="H60" s="89">
        <f>H13*G60+G60</f>
        <v>77.743956</v>
      </c>
      <c r="I60" s="44">
        <f aca="true" t="shared" si="4" ref="I60:I67">H60*F60</f>
        <v>6064.028568</v>
      </c>
      <c r="J60" s="125"/>
      <c r="K60" s="125"/>
      <c r="L60" s="125"/>
      <c r="M60" s="125"/>
      <c r="N60" s="125"/>
    </row>
    <row r="61" spans="1:14" s="90" customFormat="1" ht="32.25" customHeight="1" hidden="1">
      <c r="A61" s="6" t="s">
        <v>193</v>
      </c>
      <c r="B61" s="155" t="s">
        <v>53</v>
      </c>
      <c r="C61" s="157" t="s">
        <v>10</v>
      </c>
      <c r="D61" s="8" t="s">
        <v>47</v>
      </c>
      <c r="E61" s="171" t="s">
        <v>20</v>
      </c>
      <c r="F61" s="42">
        <f>MEMÓRIA!D32</f>
        <v>4.32</v>
      </c>
      <c r="G61" s="43">
        <v>58.41</v>
      </c>
      <c r="H61" s="89">
        <f>G61*H13+G61</f>
        <v>71.534727</v>
      </c>
      <c r="I61" s="44">
        <f t="shared" si="4"/>
        <v>309.03002064000003</v>
      </c>
      <c r="J61" s="125"/>
      <c r="K61" s="125"/>
      <c r="L61" s="125"/>
      <c r="M61" s="125"/>
      <c r="N61" s="125"/>
    </row>
    <row r="62" spans="1:14" s="90" customFormat="1" ht="32.25" customHeight="1" hidden="1">
      <c r="A62" s="6" t="s">
        <v>194</v>
      </c>
      <c r="B62" s="155">
        <v>101616</v>
      </c>
      <c r="C62" s="157" t="s">
        <v>98</v>
      </c>
      <c r="D62" s="8" t="s">
        <v>157</v>
      </c>
      <c r="E62" s="171" t="s">
        <v>19</v>
      </c>
      <c r="F62" s="42">
        <f>MEMÓRIA!D33</f>
        <v>14.4</v>
      </c>
      <c r="G62" s="43">
        <v>7.07</v>
      </c>
      <c r="H62" s="89">
        <f>G62*H13+G62</f>
        <v>8.658629000000001</v>
      </c>
      <c r="I62" s="44">
        <f t="shared" si="4"/>
        <v>124.68425760000002</v>
      </c>
      <c r="J62" s="125"/>
      <c r="K62" s="125"/>
      <c r="L62" s="125"/>
      <c r="M62" s="125"/>
      <c r="N62" s="125"/>
    </row>
    <row r="63" spans="1:14" s="90" customFormat="1" ht="32.25" customHeight="1" hidden="1">
      <c r="A63" s="6" t="s">
        <v>195</v>
      </c>
      <c r="B63" s="154" t="s">
        <v>54</v>
      </c>
      <c r="C63" s="157" t="s">
        <v>10</v>
      </c>
      <c r="D63" s="8" t="s">
        <v>48</v>
      </c>
      <c r="E63" s="171" t="s">
        <v>20</v>
      </c>
      <c r="F63" s="42">
        <f>MEMÓRIA!D34</f>
        <v>0.7200000000000001</v>
      </c>
      <c r="G63" s="43">
        <v>171.37</v>
      </c>
      <c r="H63" s="89">
        <f>G63*H13+G63</f>
        <v>209.87683900000002</v>
      </c>
      <c r="I63" s="44">
        <f t="shared" si="4"/>
        <v>151.11132408000003</v>
      </c>
      <c r="J63" s="125"/>
      <c r="K63" s="125"/>
      <c r="L63" s="125"/>
      <c r="M63" s="125"/>
      <c r="N63" s="125"/>
    </row>
    <row r="64" spans="1:14" s="90" customFormat="1" ht="32.25" customHeight="1" hidden="1">
      <c r="A64" s="6" t="s">
        <v>196</v>
      </c>
      <c r="B64" s="155" t="s">
        <v>57</v>
      </c>
      <c r="C64" s="157" t="s">
        <v>10</v>
      </c>
      <c r="D64" s="8" t="s">
        <v>51</v>
      </c>
      <c r="E64" s="171" t="s">
        <v>19</v>
      </c>
      <c r="F64" s="42">
        <f>MEMÓRIA!D35</f>
        <v>43.199999999999996</v>
      </c>
      <c r="G64" s="43">
        <v>98.55</v>
      </c>
      <c r="H64" s="89">
        <f>G64*H13+G64</f>
        <v>120.694185</v>
      </c>
      <c r="I64" s="44">
        <f t="shared" si="4"/>
        <v>5213.988792</v>
      </c>
      <c r="J64" s="125"/>
      <c r="K64" s="125"/>
      <c r="L64" s="125"/>
      <c r="M64" s="125"/>
      <c r="N64" s="125"/>
    </row>
    <row r="65" spans="1:14" s="90" customFormat="1" ht="32.25" customHeight="1" hidden="1">
      <c r="A65" s="6" t="s">
        <v>197</v>
      </c>
      <c r="B65" s="155" t="s">
        <v>55</v>
      </c>
      <c r="C65" s="157" t="s">
        <v>10</v>
      </c>
      <c r="D65" s="8" t="s">
        <v>158</v>
      </c>
      <c r="E65" s="171" t="s">
        <v>20</v>
      </c>
      <c r="F65" s="42">
        <f>MEMÓRIA!D36</f>
        <v>4.32</v>
      </c>
      <c r="G65" s="43">
        <v>456.42</v>
      </c>
      <c r="H65" s="89">
        <f>G65*H13+G65</f>
        <v>558.977574</v>
      </c>
      <c r="I65" s="44">
        <f t="shared" si="4"/>
        <v>2414.7831196800003</v>
      </c>
      <c r="J65" s="125"/>
      <c r="K65" s="125"/>
      <c r="L65" s="125"/>
      <c r="M65" s="125"/>
      <c r="N65" s="125"/>
    </row>
    <row r="66" spans="1:14" s="90" customFormat="1" ht="32.25" customHeight="1" hidden="1">
      <c r="A66" s="6" t="s">
        <v>221</v>
      </c>
      <c r="B66" s="155" t="s">
        <v>56</v>
      </c>
      <c r="C66" s="157" t="s">
        <v>10</v>
      </c>
      <c r="D66" s="8" t="s">
        <v>50</v>
      </c>
      <c r="E66" s="171" t="s">
        <v>20</v>
      </c>
      <c r="F66" s="42">
        <f>MEMÓRIA!D37</f>
        <v>4.32</v>
      </c>
      <c r="G66" s="43">
        <v>164.2</v>
      </c>
      <c r="H66" s="89">
        <f>G66*H13+G66</f>
        <v>201.09573999999998</v>
      </c>
      <c r="I66" s="44">
        <f t="shared" si="4"/>
        <v>868.7335968</v>
      </c>
      <c r="J66" s="125"/>
      <c r="K66" s="125"/>
      <c r="L66" s="125"/>
      <c r="M66" s="125"/>
      <c r="N66" s="125"/>
    </row>
    <row r="67" spans="1:14" s="90" customFormat="1" ht="32.25" customHeight="1" hidden="1">
      <c r="A67" s="6" t="s">
        <v>222</v>
      </c>
      <c r="B67" s="155" t="s">
        <v>58</v>
      </c>
      <c r="C67" s="157" t="s">
        <v>10</v>
      </c>
      <c r="D67" s="8" t="s">
        <v>159</v>
      </c>
      <c r="E67" s="172" t="s">
        <v>14</v>
      </c>
      <c r="F67" s="42">
        <f>MEMÓRIA!D38</f>
        <v>302.40000000000003</v>
      </c>
      <c r="G67" s="43">
        <v>11.46</v>
      </c>
      <c r="H67" s="89">
        <f>G67*H13+G67</f>
        <v>14.035062000000002</v>
      </c>
      <c r="I67" s="44">
        <f t="shared" si="4"/>
        <v>4244.202748800001</v>
      </c>
      <c r="J67" s="125"/>
      <c r="K67" s="125"/>
      <c r="L67" s="125"/>
      <c r="M67" s="125"/>
      <c r="N67" s="125"/>
    </row>
    <row r="68" spans="1:14" s="90" customFormat="1" ht="32.25" customHeight="1" hidden="1">
      <c r="A68" s="69" t="s">
        <v>198</v>
      </c>
      <c r="B68" s="70"/>
      <c r="C68" s="70"/>
      <c r="D68" s="178" t="s">
        <v>160</v>
      </c>
      <c r="E68" s="72"/>
      <c r="F68" s="73"/>
      <c r="G68" s="74"/>
      <c r="H68" s="75"/>
      <c r="I68" s="76">
        <f>SUM(I69:I72)</f>
        <v>3370.5213640000006</v>
      </c>
      <c r="J68" s="125"/>
      <c r="K68" s="125"/>
      <c r="L68" s="125"/>
      <c r="M68" s="125"/>
      <c r="N68" s="125"/>
    </row>
    <row r="69" spans="1:14" s="90" customFormat="1" ht="32.25" customHeight="1" hidden="1">
      <c r="A69" s="6" t="s">
        <v>223</v>
      </c>
      <c r="B69" s="155" t="s">
        <v>57</v>
      </c>
      <c r="C69" s="157" t="s">
        <v>10</v>
      </c>
      <c r="D69" s="7" t="s">
        <v>51</v>
      </c>
      <c r="E69" s="171" t="s">
        <v>19</v>
      </c>
      <c r="F69" s="136">
        <f>MEMÓRIA!D40</f>
        <v>10</v>
      </c>
      <c r="G69" s="43">
        <v>98.55</v>
      </c>
      <c r="H69" s="89">
        <f>G69*H13+G69</f>
        <v>120.694185</v>
      </c>
      <c r="I69" s="44">
        <f aca="true" t="shared" si="5" ref="I69:I72">H69*F69</f>
        <v>1206.9418500000002</v>
      </c>
      <c r="J69" s="125"/>
      <c r="K69" s="125"/>
      <c r="L69" s="125"/>
      <c r="M69" s="125"/>
      <c r="N69" s="125"/>
    </row>
    <row r="70" spans="1:14" s="90" customFormat="1" ht="32.25" customHeight="1" hidden="1">
      <c r="A70" s="6" t="s">
        <v>224</v>
      </c>
      <c r="B70" s="155" t="s">
        <v>55</v>
      </c>
      <c r="C70" s="157" t="s">
        <v>10</v>
      </c>
      <c r="D70" s="7" t="s">
        <v>158</v>
      </c>
      <c r="E70" s="171" t="s">
        <v>20</v>
      </c>
      <c r="F70" s="136">
        <f>MEMÓRIA!D41</f>
        <v>1.0000000000000002</v>
      </c>
      <c r="G70" s="43">
        <v>456.42</v>
      </c>
      <c r="H70" s="89">
        <f>G70*H13+G70</f>
        <v>558.977574</v>
      </c>
      <c r="I70" s="44">
        <f t="shared" si="5"/>
        <v>558.9775740000001</v>
      </c>
      <c r="J70" s="125"/>
      <c r="K70" s="125"/>
      <c r="L70" s="125"/>
      <c r="M70" s="125"/>
      <c r="N70" s="125"/>
    </row>
    <row r="71" spans="1:14" s="90" customFormat="1" ht="32.25" customHeight="1" hidden="1">
      <c r="A71" s="6" t="s">
        <v>225</v>
      </c>
      <c r="B71" s="155" t="s">
        <v>56</v>
      </c>
      <c r="C71" s="157" t="s">
        <v>10</v>
      </c>
      <c r="D71" s="7" t="s">
        <v>50</v>
      </c>
      <c r="E71" s="171" t="s">
        <v>20</v>
      </c>
      <c r="F71" s="136">
        <f>MEMÓRIA!D42</f>
        <v>1.0000000000000002</v>
      </c>
      <c r="G71" s="43">
        <v>164.2</v>
      </c>
      <c r="H71" s="89">
        <f>G71*H13+G71</f>
        <v>201.09573999999998</v>
      </c>
      <c r="I71" s="44">
        <f t="shared" si="5"/>
        <v>201.09574000000003</v>
      </c>
      <c r="J71" s="125"/>
      <c r="K71" s="125"/>
      <c r="L71" s="125"/>
      <c r="M71" s="125"/>
      <c r="N71" s="125"/>
    </row>
    <row r="72" spans="1:14" s="90" customFormat="1" ht="32.25" customHeight="1" hidden="1">
      <c r="A72" s="6" t="s">
        <v>226</v>
      </c>
      <c r="B72" s="155" t="s">
        <v>58</v>
      </c>
      <c r="C72" s="157" t="s">
        <v>10</v>
      </c>
      <c r="D72" s="7" t="s">
        <v>159</v>
      </c>
      <c r="E72" s="172" t="s">
        <v>14</v>
      </c>
      <c r="F72" s="140">
        <f>MEMÓRIA!D43</f>
        <v>100.00000000000003</v>
      </c>
      <c r="G72" s="43">
        <v>11.46</v>
      </c>
      <c r="H72" s="89">
        <f>G72*H13+G72</f>
        <v>14.035062000000002</v>
      </c>
      <c r="I72" s="44">
        <f t="shared" si="5"/>
        <v>1403.5062000000005</v>
      </c>
      <c r="J72" s="125"/>
      <c r="K72" s="125"/>
      <c r="L72" s="125"/>
      <c r="M72" s="125"/>
      <c r="N72" s="125"/>
    </row>
    <row r="73" spans="1:14" s="90" customFormat="1" ht="32.25" customHeight="1" hidden="1">
      <c r="A73" s="69" t="s">
        <v>37</v>
      </c>
      <c r="B73" s="70"/>
      <c r="C73" s="70"/>
      <c r="D73" s="178" t="s">
        <v>161</v>
      </c>
      <c r="E73" s="72"/>
      <c r="F73" s="73"/>
      <c r="G73" s="74"/>
      <c r="H73" s="75"/>
      <c r="I73" s="76">
        <f>SUM(I74:I78)</f>
        <v>48205.6224496</v>
      </c>
      <c r="J73" s="125"/>
      <c r="K73" s="125"/>
      <c r="L73" s="125"/>
      <c r="M73" s="125"/>
      <c r="N73" s="125"/>
    </row>
    <row r="74" spans="1:14" s="90" customFormat="1" ht="32.25" customHeight="1" hidden="1">
      <c r="A74" s="6" t="s">
        <v>227</v>
      </c>
      <c r="B74" s="134" t="s">
        <v>162</v>
      </c>
      <c r="C74" s="157" t="s">
        <v>10</v>
      </c>
      <c r="D74" s="8" t="s">
        <v>163</v>
      </c>
      <c r="E74" s="172" t="s">
        <v>20</v>
      </c>
      <c r="F74" s="140">
        <f>MEMÓRIA!D45</f>
        <v>184.79999999999998</v>
      </c>
      <c r="G74" s="43">
        <v>17.75</v>
      </c>
      <c r="H74" s="89">
        <f>G74*H13+G74</f>
        <v>21.738425</v>
      </c>
      <c r="I74" s="44">
        <f aca="true" t="shared" si="6" ref="I74:I78">H74*F74</f>
        <v>4017.2609399999997</v>
      </c>
      <c r="J74" s="125"/>
      <c r="K74" s="125"/>
      <c r="L74" s="125"/>
      <c r="M74" s="125"/>
      <c r="N74" s="125"/>
    </row>
    <row r="75" spans="1:14" s="90" customFormat="1" ht="32.25" customHeight="1" hidden="1">
      <c r="A75" s="6" t="s">
        <v>228</v>
      </c>
      <c r="B75" s="155" t="s">
        <v>96</v>
      </c>
      <c r="C75" s="157" t="s">
        <v>10</v>
      </c>
      <c r="D75" s="8" t="s">
        <v>95</v>
      </c>
      <c r="E75" s="171" t="s">
        <v>19</v>
      </c>
      <c r="F75" s="136">
        <f>MEMÓRIA!D46</f>
        <v>308</v>
      </c>
      <c r="G75" s="43">
        <v>4.09</v>
      </c>
      <c r="H75" s="89">
        <f>G75*H13+G75</f>
        <v>5.009023</v>
      </c>
      <c r="I75" s="44">
        <f t="shared" si="6"/>
        <v>1542.779084</v>
      </c>
      <c r="J75" s="125"/>
      <c r="K75" s="125"/>
      <c r="L75" s="125"/>
      <c r="M75" s="125"/>
      <c r="N75" s="125"/>
    </row>
    <row r="76" spans="1:14" s="90" customFormat="1" ht="32.25" customHeight="1" hidden="1">
      <c r="A76" s="6" t="s">
        <v>229</v>
      </c>
      <c r="B76" s="155" t="s">
        <v>164</v>
      </c>
      <c r="C76" s="157" t="s">
        <v>10</v>
      </c>
      <c r="D76" s="7" t="s">
        <v>165</v>
      </c>
      <c r="E76" s="171" t="s">
        <v>20</v>
      </c>
      <c r="F76" s="136">
        <f>MEMÓRIA!D47</f>
        <v>15.4</v>
      </c>
      <c r="G76" s="43">
        <v>240.02</v>
      </c>
      <c r="H76" s="89">
        <f>G76*H13+G76</f>
        <v>293.952494</v>
      </c>
      <c r="I76" s="44">
        <f t="shared" si="6"/>
        <v>4526.8684076</v>
      </c>
      <c r="J76" s="125"/>
      <c r="K76" s="125"/>
      <c r="L76" s="125"/>
      <c r="M76" s="125"/>
      <c r="N76" s="125"/>
    </row>
    <row r="77" spans="1:14" s="90" customFormat="1" ht="32.25" customHeight="1" hidden="1">
      <c r="A77" s="6" t="s">
        <v>230</v>
      </c>
      <c r="B77" s="155" t="s">
        <v>166</v>
      </c>
      <c r="C77" s="157" t="s">
        <v>10</v>
      </c>
      <c r="D77" s="7" t="s">
        <v>167</v>
      </c>
      <c r="E77" s="171" t="s">
        <v>20</v>
      </c>
      <c r="F77" s="136">
        <f>MEMÓRIA!D48</f>
        <v>15.4</v>
      </c>
      <c r="G77" s="43">
        <v>200.9</v>
      </c>
      <c r="H77" s="89">
        <f>G77*H13+G77</f>
        <v>246.04223000000002</v>
      </c>
      <c r="I77" s="44">
        <f t="shared" si="6"/>
        <v>3789.0503420000005</v>
      </c>
      <c r="J77" s="125"/>
      <c r="K77" s="125"/>
      <c r="L77" s="125"/>
      <c r="M77" s="125"/>
      <c r="N77" s="125"/>
    </row>
    <row r="78" spans="1:14" s="90" customFormat="1" ht="32.25" customHeight="1" hidden="1">
      <c r="A78" s="6" t="s">
        <v>231</v>
      </c>
      <c r="B78" s="155" t="s">
        <v>168</v>
      </c>
      <c r="C78" s="157" t="s">
        <v>10</v>
      </c>
      <c r="D78" s="7" t="s">
        <v>169</v>
      </c>
      <c r="E78" s="171" t="s">
        <v>20</v>
      </c>
      <c r="F78" s="136">
        <f>MEMÓRIA!D49</f>
        <v>154</v>
      </c>
      <c r="G78" s="43">
        <v>182.02</v>
      </c>
      <c r="H78" s="89">
        <f>G78*H13+G78</f>
        <v>222.919894</v>
      </c>
      <c r="I78" s="44">
        <f t="shared" si="6"/>
        <v>34329.663676</v>
      </c>
      <c r="J78" s="125"/>
      <c r="K78" s="125"/>
      <c r="L78" s="125"/>
      <c r="M78" s="125"/>
      <c r="N78" s="125"/>
    </row>
    <row r="79" spans="1:14" s="90" customFormat="1" ht="32.25" customHeight="1" hidden="1">
      <c r="A79" s="69" t="s">
        <v>38</v>
      </c>
      <c r="B79" s="70"/>
      <c r="C79" s="70"/>
      <c r="D79" s="178" t="s">
        <v>170</v>
      </c>
      <c r="E79" s="72"/>
      <c r="F79" s="73"/>
      <c r="G79" s="74"/>
      <c r="H79" s="75"/>
      <c r="I79" s="76">
        <f>SUM(I80:I82)</f>
        <v>9335.594172000001</v>
      </c>
      <c r="J79" s="125"/>
      <c r="K79" s="125"/>
      <c r="L79" s="125"/>
      <c r="M79" s="125"/>
      <c r="N79" s="125"/>
    </row>
    <row r="80" spans="1:14" s="90" customFormat="1" ht="32.25" customHeight="1" hidden="1">
      <c r="A80" s="6" t="s">
        <v>232</v>
      </c>
      <c r="B80" s="155" t="s">
        <v>171</v>
      </c>
      <c r="C80" s="157" t="s">
        <v>10</v>
      </c>
      <c r="D80" s="8" t="s">
        <v>172</v>
      </c>
      <c r="E80" s="171" t="s">
        <v>19</v>
      </c>
      <c r="F80" s="136">
        <f>MEMÓRIA!D51</f>
        <v>70.8</v>
      </c>
      <c r="G80" s="43">
        <v>92.26</v>
      </c>
      <c r="H80" s="89">
        <f>G80*H13+G80</f>
        <v>112.99082200000001</v>
      </c>
      <c r="I80" s="44">
        <f aca="true" t="shared" si="7" ref="I80:I82">H80*F80</f>
        <v>7999.7501976</v>
      </c>
      <c r="J80" s="125"/>
      <c r="K80" s="125"/>
      <c r="L80" s="125"/>
      <c r="M80" s="125"/>
      <c r="N80" s="125"/>
    </row>
    <row r="81" spans="1:14" s="90" customFormat="1" ht="32.25" customHeight="1" hidden="1">
      <c r="A81" s="6" t="s">
        <v>233</v>
      </c>
      <c r="B81" s="155" t="s">
        <v>28</v>
      </c>
      <c r="C81" s="157" t="s">
        <v>10</v>
      </c>
      <c r="D81" s="7" t="s">
        <v>26</v>
      </c>
      <c r="E81" s="171" t="s">
        <v>19</v>
      </c>
      <c r="F81" s="136">
        <f>MEMÓRIA!D52</f>
        <v>55.2</v>
      </c>
      <c r="G81" s="43">
        <v>6.93</v>
      </c>
      <c r="H81" s="89">
        <f>G81*H13+G81</f>
        <v>8.487171</v>
      </c>
      <c r="I81" s="44">
        <f t="shared" si="7"/>
        <v>468.4918392</v>
      </c>
      <c r="J81" s="125"/>
      <c r="K81" s="125"/>
      <c r="L81" s="125"/>
      <c r="M81" s="125"/>
      <c r="N81" s="125"/>
    </row>
    <row r="82" spans="1:14" s="90" customFormat="1" ht="32.25" customHeight="1" hidden="1">
      <c r="A82" s="6" t="s">
        <v>234</v>
      </c>
      <c r="B82" s="155" t="s">
        <v>29</v>
      </c>
      <c r="C82" s="157" t="s">
        <v>10</v>
      </c>
      <c r="D82" s="7" t="s">
        <v>27</v>
      </c>
      <c r="E82" s="171" t="s">
        <v>19</v>
      </c>
      <c r="F82" s="136">
        <f>MEMÓRIA!D53</f>
        <v>55.2</v>
      </c>
      <c r="G82" s="43">
        <v>12.83</v>
      </c>
      <c r="H82" s="89">
        <f>G82*H13+G82</f>
        <v>15.712901</v>
      </c>
      <c r="I82" s="44">
        <f t="shared" si="7"/>
        <v>867.3521352</v>
      </c>
      <c r="J82" s="125"/>
      <c r="K82" s="125"/>
      <c r="L82" s="125"/>
      <c r="M82" s="125"/>
      <c r="N82" s="125"/>
    </row>
    <row r="83" spans="1:14" s="90" customFormat="1" ht="32.25" customHeight="1" hidden="1">
      <c r="A83" s="69" t="s">
        <v>39</v>
      </c>
      <c r="B83" s="70"/>
      <c r="C83" s="70"/>
      <c r="D83" s="178" t="s">
        <v>173</v>
      </c>
      <c r="E83" s="72"/>
      <c r="F83" s="73"/>
      <c r="G83" s="74"/>
      <c r="H83" s="75"/>
      <c r="I83" s="76">
        <f>SUM(I84:I86)</f>
        <v>7600.651238187501</v>
      </c>
      <c r="J83" s="125"/>
      <c r="K83" s="125"/>
      <c r="L83" s="125"/>
      <c r="M83" s="125"/>
      <c r="N83" s="125"/>
    </row>
    <row r="84" spans="1:14" s="90" customFormat="1" ht="32.25" customHeight="1" hidden="1">
      <c r="A84" s="6" t="s">
        <v>235</v>
      </c>
      <c r="B84" s="134" t="s">
        <v>174</v>
      </c>
      <c r="C84" s="157" t="s">
        <v>10</v>
      </c>
      <c r="D84" s="8" t="s">
        <v>175</v>
      </c>
      <c r="E84" s="172" t="s">
        <v>11</v>
      </c>
      <c r="F84" s="140">
        <f>MEMÓRIA!D55</f>
        <v>115</v>
      </c>
      <c r="G84" s="43">
        <v>18.44</v>
      </c>
      <c r="H84" s="89">
        <f>G84*H13+G84</f>
        <v>22.583468000000003</v>
      </c>
      <c r="I84" s="44">
        <f aca="true" t="shared" si="8" ref="I84:I86">H84*F84</f>
        <v>2597.0988200000006</v>
      </c>
      <c r="J84" s="125"/>
      <c r="K84" s="125"/>
      <c r="L84" s="125"/>
      <c r="M84" s="125"/>
      <c r="N84" s="125"/>
    </row>
    <row r="85" spans="1:14" s="90" customFormat="1" ht="32.25" customHeight="1" hidden="1">
      <c r="A85" s="6" t="s">
        <v>236</v>
      </c>
      <c r="B85" s="155" t="s">
        <v>176</v>
      </c>
      <c r="C85" s="157" t="s">
        <v>10</v>
      </c>
      <c r="D85" s="8" t="s">
        <v>177</v>
      </c>
      <c r="E85" s="171" t="s">
        <v>19</v>
      </c>
      <c r="F85" s="136">
        <f>MEMÓRIA!D56</f>
        <v>2.5875</v>
      </c>
      <c r="G85" s="43">
        <v>21.35</v>
      </c>
      <c r="H85" s="89">
        <f>G85*H13+G85</f>
        <v>26.147345</v>
      </c>
      <c r="I85" s="44">
        <f t="shared" si="8"/>
        <v>67.65625518750001</v>
      </c>
      <c r="J85" s="125"/>
      <c r="K85" s="125"/>
      <c r="L85" s="125"/>
      <c r="M85" s="125"/>
      <c r="N85" s="125"/>
    </row>
    <row r="86" spans="1:14" s="90" customFormat="1" ht="32.25" customHeight="1" hidden="1">
      <c r="A86" s="6" t="s">
        <v>237</v>
      </c>
      <c r="B86" s="155" t="s">
        <v>53</v>
      </c>
      <c r="C86" s="157" t="s">
        <v>10</v>
      </c>
      <c r="D86" s="8" t="s">
        <v>47</v>
      </c>
      <c r="E86" s="171" t="s">
        <v>20</v>
      </c>
      <c r="F86" s="136">
        <f>MEMÓRIA!D57</f>
        <v>69</v>
      </c>
      <c r="G86" s="43">
        <v>58.41</v>
      </c>
      <c r="H86" s="89">
        <f>G86*H13+G86</f>
        <v>71.534727</v>
      </c>
      <c r="I86" s="44">
        <f t="shared" si="8"/>
        <v>4935.896163</v>
      </c>
      <c r="J86" s="125"/>
      <c r="K86" s="125"/>
      <c r="L86" s="125"/>
      <c r="M86" s="125"/>
      <c r="N86" s="125"/>
    </row>
    <row r="87" spans="1:14" s="90" customFormat="1" ht="32.25" customHeight="1" hidden="1">
      <c r="A87" s="69" t="s">
        <v>40</v>
      </c>
      <c r="B87" s="70"/>
      <c r="C87" s="70"/>
      <c r="D87" s="178" t="s">
        <v>178</v>
      </c>
      <c r="E87" s="72"/>
      <c r="F87" s="73"/>
      <c r="G87" s="74"/>
      <c r="H87" s="75"/>
      <c r="I87" s="76">
        <f>SUM(I88:I89)</f>
        <v>106764.055296</v>
      </c>
      <c r="J87" s="125"/>
      <c r="K87" s="125"/>
      <c r="L87" s="125"/>
      <c r="M87" s="125"/>
      <c r="N87" s="125"/>
    </row>
    <row r="88" spans="1:14" s="90" customFormat="1" ht="32.25" customHeight="1" hidden="1">
      <c r="A88" s="6" t="s">
        <v>238</v>
      </c>
      <c r="B88" s="155" t="s">
        <v>179</v>
      </c>
      <c r="C88" s="157" t="s">
        <v>10</v>
      </c>
      <c r="D88" s="8" t="s">
        <v>180</v>
      </c>
      <c r="E88" s="172" t="s">
        <v>19</v>
      </c>
      <c r="F88" s="140">
        <f>MEMÓRIA!D59</f>
        <v>276</v>
      </c>
      <c r="G88" s="43">
        <v>280.61</v>
      </c>
      <c r="H88" s="89">
        <f>G88*H13+G88</f>
        <v>343.663067</v>
      </c>
      <c r="I88" s="44">
        <f aca="true" t="shared" si="9" ref="I88:I89">H88*F88</f>
        <v>94851.006492</v>
      </c>
      <c r="J88" s="125"/>
      <c r="K88" s="125"/>
      <c r="L88" s="125"/>
      <c r="M88" s="125"/>
      <c r="N88" s="125"/>
    </row>
    <row r="89" spans="1:14" s="90" customFormat="1" ht="32.25" customHeight="1" hidden="1">
      <c r="A89" s="6" t="s">
        <v>239</v>
      </c>
      <c r="B89" s="155" t="s">
        <v>181</v>
      </c>
      <c r="C89" s="157" t="s">
        <v>10</v>
      </c>
      <c r="D89" s="8" t="s">
        <v>182</v>
      </c>
      <c r="E89" s="171" t="s">
        <v>19</v>
      </c>
      <c r="F89" s="136">
        <f>MEMÓRIA!D60</f>
        <v>12</v>
      </c>
      <c r="G89" s="43">
        <v>810.61</v>
      </c>
      <c r="H89" s="89">
        <f>G89*H13+G89</f>
        <v>992.7540670000001</v>
      </c>
      <c r="I89" s="44">
        <f t="shared" si="9"/>
        <v>11913.048804000002</v>
      </c>
      <c r="J89" s="125"/>
      <c r="K89" s="125"/>
      <c r="L89" s="125"/>
      <c r="M89" s="125"/>
      <c r="N89" s="125"/>
    </row>
    <row r="90" spans="1:14" s="90" customFormat="1" ht="32.25" customHeight="1" hidden="1">
      <c r="A90" s="69" t="s">
        <v>41</v>
      </c>
      <c r="B90" s="70"/>
      <c r="C90" s="70"/>
      <c r="D90" s="178" t="s">
        <v>242</v>
      </c>
      <c r="E90" s="72"/>
      <c r="F90" s="73"/>
      <c r="G90" s="74"/>
      <c r="H90" s="75"/>
      <c r="I90" s="76">
        <f>SUM(I91:I94)</f>
        <v>26877.682598</v>
      </c>
      <c r="J90" s="125"/>
      <c r="K90" s="179"/>
      <c r="L90" s="125"/>
      <c r="M90" s="125"/>
      <c r="N90" s="125"/>
    </row>
    <row r="91" spans="1:14" s="90" customFormat="1" ht="32.25" customHeight="1" hidden="1">
      <c r="A91" s="6" t="s">
        <v>243</v>
      </c>
      <c r="B91" s="155" t="s">
        <v>245</v>
      </c>
      <c r="C91" s="157" t="s">
        <v>10</v>
      </c>
      <c r="D91" s="3" t="s">
        <v>261</v>
      </c>
      <c r="E91" s="173">
        <v>4</v>
      </c>
      <c r="F91" s="135" t="s">
        <v>12</v>
      </c>
      <c r="G91" s="43">
        <v>2285.99</v>
      </c>
      <c r="H91" s="89">
        <f>G91*H13+G91</f>
        <v>2799.6519529999996</v>
      </c>
      <c r="I91" s="44">
        <f>H91*E91</f>
        <v>11198.607811999998</v>
      </c>
      <c r="J91" s="125"/>
      <c r="K91" s="125"/>
      <c r="L91" s="125"/>
      <c r="M91" s="125"/>
      <c r="N91" s="125"/>
    </row>
    <row r="92" spans="1:14" s="90" customFormat="1" ht="32.25" customHeight="1" hidden="1">
      <c r="A92" s="6" t="s">
        <v>244</v>
      </c>
      <c r="B92" s="155" t="s">
        <v>246</v>
      </c>
      <c r="C92" s="157" t="s">
        <v>10</v>
      </c>
      <c r="D92" s="3" t="s">
        <v>247</v>
      </c>
      <c r="E92" s="174">
        <v>8</v>
      </c>
      <c r="F92" s="155" t="s">
        <v>12</v>
      </c>
      <c r="G92" s="43">
        <v>1404.3</v>
      </c>
      <c r="H92" s="89">
        <f>G92*H13+G92</f>
        <v>1719.84621</v>
      </c>
      <c r="I92" s="44">
        <f>H92*E92</f>
        <v>13758.76968</v>
      </c>
      <c r="J92" s="125"/>
      <c r="K92" s="125"/>
      <c r="L92" s="125"/>
      <c r="M92" s="125"/>
      <c r="N92" s="125"/>
    </row>
    <row r="93" spans="1:14" s="90" customFormat="1" ht="32.25" customHeight="1" hidden="1">
      <c r="A93" s="6" t="s">
        <v>258</v>
      </c>
      <c r="B93" s="28" t="s">
        <v>254</v>
      </c>
      <c r="C93" s="157" t="s">
        <v>10</v>
      </c>
      <c r="D93" s="45" t="s">
        <v>255</v>
      </c>
      <c r="E93" s="175">
        <v>1</v>
      </c>
      <c r="F93" s="28" t="s">
        <v>12</v>
      </c>
      <c r="G93" s="43">
        <v>764.82</v>
      </c>
      <c r="H93" s="89">
        <f>G93*H13+G93</f>
        <v>936.675054</v>
      </c>
      <c r="I93" s="44">
        <f>H93*E93</f>
        <v>936.675054</v>
      </c>
      <c r="J93" s="125"/>
      <c r="K93" s="125"/>
      <c r="L93" s="125"/>
      <c r="M93" s="125"/>
      <c r="N93" s="125"/>
    </row>
    <row r="94" spans="1:14" s="90" customFormat="1" ht="32.25" customHeight="1" hidden="1">
      <c r="A94" s="6" t="s">
        <v>259</v>
      </c>
      <c r="B94" s="28" t="s">
        <v>256</v>
      </c>
      <c r="C94" s="157" t="s">
        <v>10</v>
      </c>
      <c r="D94" s="45" t="s">
        <v>257</v>
      </c>
      <c r="E94" s="175">
        <v>6</v>
      </c>
      <c r="F94" s="28" t="s">
        <v>12</v>
      </c>
      <c r="G94" s="43">
        <v>133.86</v>
      </c>
      <c r="H94" s="89">
        <f>G94*H13+G94</f>
        <v>163.938342</v>
      </c>
      <c r="I94" s="44">
        <f>H94*E94</f>
        <v>983.630052</v>
      </c>
      <c r="J94" s="125"/>
      <c r="K94" s="125"/>
      <c r="L94" s="125"/>
      <c r="M94" s="125"/>
      <c r="N94" s="125"/>
    </row>
    <row r="95" spans="1:14" s="90" customFormat="1" ht="36" customHeight="1">
      <c r="A95" s="69" t="s">
        <v>42</v>
      </c>
      <c r="B95" s="70"/>
      <c r="C95" s="70"/>
      <c r="D95" s="178" t="s">
        <v>273</v>
      </c>
      <c r="E95" s="72"/>
      <c r="F95" s="73"/>
      <c r="G95" s="74"/>
      <c r="H95" s="75"/>
      <c r="I95" s="76">
        <f>SUM(I96:I102)</f>
        <v>4702.8135553125</v>
      </c>
      <c r="J95" s="125"/>
      <c r="K95" s="179">
        <f>I95</f>
        <v>4702.8135553125</v>
      </c>
      <c r="L95" s="125"/>
      <c r="M95" s="125"/>
      <c r="N95" s="125"/>
    </row>
    <row r="96" spans="1:9" s="90" customFormat="1" ht="31.5" customHeight="1" hidden="1">
      <c r="A96" s="150" t="s">
        <v>43</v>
      </c>
      <c r="B96" s="155" t="s">
        <v>53</v>
      </c>
      <c r="C96" s="9" t="s">
        <v>10</v>
      </c>
      <c r="D96" s="177" t="s">
        <v>47</v>
      </c>
      <c r="E96" s="151">
        <f>MEMÓRIA!D62</f>
        <v>0.75</v>
      </c>
      <c r="F96" s="24" t="s">
        <v>20</v>
      </c>
      <c r="G96" s="43">
        <v>58.41</v>
      </c>
      <c r="H96" s="89">
        <f>G96*H13+G96</f>
        <v>71.534727</v>
      </c>
      <c r="I96" s="44">
        <f>H96*E96</f>
        <v>53.65104525</v>
      </c>
    </row>
    <row r="97" spans="1:9" s="90" customFormat="1" ht="24" customHeight="1" hidden="1">
      <c r="A97" s="150" t="s">
        <v>275</v>
      </c>
      <c r="B97" s="24" t="s">
        <v>54</v>
      </c>
      <c r="C97" s="9" t="s">
        <v>10</v>
      </c>
      <c r="D97" s="23" t="s">
        <v>48</v>
      </c>
      <c r="E97" s="151">
        <f>MEMÓRIA!D63</f>
        <v>0.1875</v>
      </c>
      <c r="F97" s="24" t="s">
        <v>20</v>
      </c>
      <c r="G97" s="43">
        <v>171.37</v>
      </c>
      <c r="H97" s="89">
        <f>G97*H13+G97</f>
        <v>209.87683900000002</v>
      </c>
      <c r="I97" s="44">
        <f aca="true" t="shared" si="10" ref="I97:I102">H97*E97</f>
        <v>39.3519073125</v>
      </c>
    </row>
    <row r="98" spans="1:9" s="90" customFormat="1" ht="24" customHeight="1" hidden="1">
      <c r="A98" s="150" t="s">
        <v>276</v>
      </c>
      <c r="B98" s="24" t="s">
        <v>55</v>
      </c>
      <c r="C98" s="9" t="s">
        <v>10</v>
      </c>
      <c r="D98" s="23" t="s">
        <v>49</v>
      </c>
      <c r="E98" s="151">
        <f>MEMÓRIA!D64</f>
        <v>2.25</v>
      </c>
      <c r="F98" s="24" t="s">
        <v>20</v>
      </c>
      <c r="G98" s="43">
        <v>456.42</v>
      </c>
      <c r="H98" s="89">
        <f>G98*H13+G98</f>
        <v>558.977574</v>
      </c>
      <c r="I98" s="44">
        <f t="shared" si="10"/>
        <v>1257.6995415000001</v>
      </c>
    </row>
    <row r="99" spans="1:9" s="90" customFormat="1" ht="24" customHeight="1" hidden="1">
      <c r="A99" s="150" t="s">
        <v>277</v>
      </c>
      <c r="B99" s="4" t="s">
        <v>56</v>
      </c>
      <c r="C99" s="9" t="s">
        <v>10</v>
      </c>
      <c r="D99" s="5" t="s">
        <v>50</v>
      </c>
      <c r="E99" s="151">
        <f>MEMÓRIA!D65</f>
        <v>2.25</v>
      </c>
      <c r="F99" s="24" t="s">
        <v>20</v>
      </c>
      <c r="G99" s="43">
        <v>164.2</v>
      </c>
      <c r="H99" s="89">
        <f>G99*H13+G99</f>
        <v>201.09573999999998</v>
      </c>
      <c r="I99" s="44">
        <f t="shared" si="10"/>
        <v>452.46541499999995</v>
      </c>
    </row>
    <row r="100" spans="1:9" s="90" customFormat="1" ht="24" customHeight="1" hidden="1">
      <c r="A100" s="150" t="s">
        <v>278</v>
      </c>
      <c r="B100" s="24" t="s">
        <v>57</v>
      </c>
      <c r="C100" s="9" t="s">
        <v>10</v>
      </c>
      <c r="D100" s="23" t="s">
        <v>51</v>
      </c>
      <c r="E100" s="151">
        <f>MEMÓRIA!D66</f>
        <v>2.25</v>
      </c>
      <c r="F100" s="24" t="s">
        <v>19</v>
      </c>
      <c r="G100" s="43">
        <v>98.55</v>
      </c>
      <c r="H100" s="89">
        <f>G100*H13+G100</f>
        <v>120.694185</v>
      </c>
      <c r="I100" s="44">
        <f t="shared" si="10"/>
        <v>271.56191625</v>
      </c>
    </row>
    <row r="101" spans="1:9" s="90" customFormat="1" ht="24" customHeight="1" hidden="1">
      <c r="A101" s="150" t="s">
        <v>279</v>
      </c>
      <c r="B101" s="24" t="s">
        <v>58</v>
      </c>
      <c r="C101" s="9" t="s">
        <v>10</v>
      </c>
      <c r="D101" s="23" t="s">
        <v>52</v>
      </c>
      <c r="E101" s="151">
        <f>MEMÓRIA!D67</f>
        <v>135</v>
      </c>
      <c r="F101" s="24" t="s">
        <v>14</v>
      </c>
      <c r="G101" s="43">
        <v>11.46</v>
      </c>
      <c r="H101" s="89">
        <f>G101*H13+G101</f>
        <v>14.035062000000002</v>
      </c>
      <c r="I101" s="44">
        <f t="shared" si="10"/>
        <v>1894.7333700000001</v>
      </c>
    </row>
    <row r="102" spans="1:9" s="90" customFormat="1" ht="24" customHeight="1" hidden="1">
      <c r="A102" s="150" t="s">
        <v>280</v>
      </c>
      <c r="B102" s="24" t="s">
        <v>59</v>
      </c>
      <c r="C102" s="29" t="s">
        <v>10</v>
      </c>
      <c r="D102" s="25" t="s">
        <v>99</v>
      </c>
      <c r="E102" s="136">
        <f>MEMÓRIA!D68</f>
        <v>20</v>
      </c>
      <c r="F102" s="155" t="s">
        <v>19</v>
      </c>
      <c r="G102" s="43">
        <v>29.94</v>
      </c>
      <c r="H102" s="89">
        <f>G102*H13+G102</f>
        <v>36.667518</v>
      </c>
      <c r="I102" s="44">
        <f t="shared" si="10"/>
        <v>733.35036</v>
      </c>
    </row>
    <row r="103" spans="1:14" ht="29.25" customHeight="1">
      <c r="A103" s="31"/>
      <c r="B103" s="32"/>
      <c r="C103" s="32"/>
      <c r="D103" s="33"/>
      <c r="E103" s="184" t="s">
        <v>60</v>
      </c>
      <c r="F103" s="184"/>
      <c r="G103" s="184"/>
      <c r="H103" s="184"/>
      <c r="I103" s="34">
        <f>I54+I44+I30+I24+I17+I56+I95</f>
        <v>447622.88538083836</v>
      </c>
      <c r="J103" s="180">
        <f>SUM(J17:J95)</f>
        <v>78437.33616289249</v>
      </c>
      <c r="K103" s="180">
        <f>SUM(K17:K95)</f>
        <v>107523.29967603668</v>
      </c>
      <c r="L103" s="180">
        <f>SUM(L17:L95)</f>
        <v>102820.48612072418</v>
      </c>
      <c r="M103" s="180">
        <f>SUM(M17:M95)</f>
        <v>60767.94752009249</v>
      </c>
      <c r="N103" s="180">
        <f>SUM(N17:N95)</f>
        <v>98073.81590109249</v>
      </c>
    </row>
    <row r="105" spans="5:14" ht="15">
      <c r="E105" s="185"/>
      <c r="F105" s="185"/>
      <c r="G105" s="185"/>
      <c r="H105" s="185"/>
      <c r="I105" s="185"/>
      <c r="K105" s="187" t="s">
        <v>260</v>
      </c>
      <c r="L105" s="187"/>
      <c r="M105" s="187"/>
      <c r="N105" s="187"/>
    </row>
    <row r="106" spans="5:14" ht="15">
      <c r="E106" s="154"/>
      <c r="G106" s="154"/>
      <c r="H106" s="154"/>
      <c r="I106" s="154"/>
      <c r="K106" s="187"/>
      <c r="L106" s="187"/>
      <c r="M106" s="187"/>
      <c r="N106" s="187"/>
    </row>
    <row r="107" spans="11:14" ht="15">
      <c r="K107" s="187"/>
      <c r="L107" s="187"/>
      <c r="M107" s="187"/>
      <c r="N107" s="187"/>
    </row>
    <row r="108" spans="5:14" ht="15">
      <c r="E108" s="185"/>
      <c r="F108" s="185"/>
      <c r="G108" s="185"/>
      <c r="H108" s="185"/>
      <c r="I108" s="185"/>
      <c r="K108" s="187" t="s">
        <v>61</v>
      </c>
      <c r="L108" s="187"/>
      <c r="M108" s="187"/>
      <c r="N108" s="187"/>
    </row>
    <row r="109" spans="5:14" ht="15">
      <c r="E109" s="185"/>
      <c r="F109" s="185"/>
      <c r="G109" s="185"/>
      <c r="H109" s="185"/>
      <c r="I109" s="185"/>
      <c r="K109" s="187" t="s">
        <v>62</v>
      </c>
      <c r="L109" s="187"/>
      <c r="M109" s="187"/>
      <c r="N109" s="187"/>
    </row>
    <row r="110" spans="5:14" ht="15">
      <c r="E110" s="185"/>
      <c r="F110" s="185"/>
      <c r="G110" s="185"/>
      <c r="H110" s="185"/>
      <c r="I110" s="185"/>
      <c r="K110" s="187" t="s">
        <v>63</v>
      </c>
      <c r="L110" s="187"/>
      <c r="M110" s="187"/>
      <c r="N110" s="187"/>
    </row>
    <row r="111" spans="5:9" ht="15">
      <c r="E111" s="185"/>
      <c r="F111" s="185"/>
      <c r="G111" s="185"/>
      <c r="H111" s="185"/>
      <c r="I111" s="185"/>
    </row>
  </sheetData>
  <mergeCells count="16">
    <mergeCell ref="E109:I109"/>
    <mergeCell ref="E110:I110"/>
    <mergeCell ref="E111:I111"/>
    <mergeCell ref="A10:D10"/>
    <mergeCell ref="K105:N105"/>
    <mergeCell ref="K106:N106"/>
    <mergeCell ref="K107:N107"/>
    <mergeCell ref="K108:N108"/>
    <mergeCell ref="K109:N109"/>
    <mergeCell ref="K110:N110"/>
    <mergeCell ref="E108:I108"/>
    <mergeCell ref="G5:G7"/>
    <mergeCell ref="A8:I8"/>
    <mergeCell ref="G9:G12"/>
    <mergeCell ref="E103:H103"/>
    <mergeCell ref="E105:I105"/>
  </mergeCells>
  <conditionalFormatting sqref="A17:I17 A19:A20 I40:I43 F40:F43 E19:I20 C19:C20 E22:I22 C22 F38 I38 C25:C27 E32:F34 I32:I36 F35:F36 A56 I56 E56:G56 A88:A89 F88:G89 A31:A43 A91:A94 E91:G94 I91:I94 A22:A27 I23 E23:G23 F48:G53 A48:A53 I48:I53 E50:E53 G96:G102 A96:A102 I96:I102">
    <cfRule type="expression" priority="94" dxfId="1">
      <formula>IF($L17="I",TRUE,FALSE)</formula>
    </cfRule>
    <cfRule type="expression" priority="95" dxfId="0">
      <formula>IF($L17="T",TRUE,FALSE)</formula>
    </cfRule>
  </conditionalFormatting>
  <conditionalFormatting sqref="C17 C19:C20 C22 C25:C27">
    <cfRule type="expression" priority="93" dxfId="89">
      <formula>IF($L17="I",TRUE,FALSE)</formula>
    </cfRule>
  </conditionalFormatting>
  <conditionalFormatting sqref="A30 I30 E30:G30">
    <cfRule type="expression" priority="91" dxfId="1">
      <formula>IF($L30="I",TRUE,FALSE)</formula>
    </cfRule>
    <cfRule type="expression" priority="92" dxfId="0">
      <formula>IF($L30="T",TRUE,FALSE)</formula>
    </cfRule>
  </conditionalFormatting>
  <conditionalFormatting sqref="A44 I44 E44:G44">
    <cfRule type="expression" priority="89" dxfId="1">
      <formula>IF($L44="I",TRUE,FALSE)</formula>
    </cfRule>
    <cfRule type="expression" priority="90" dxfId="0">
      <formula>IF($L44="T",TRUE,FALSE)</formula>
    </cfRule>
  </conditionalFormatting>
  <conditionalFormatting sqref="A54:A55 I54:I55 E54:G54 F55:G55 F59:G67 A59:A67 A69:A72 F69:G72 F74:G78 A74:A78 A80:A82 F80:G82 F84:G86 A84:A86 I59:I67 I69:I72 I74:I78 I80:I82 I84:I86">
    <cfRule type="expression" priority="87" dxfId="1">
      <formula>IF($L54="I",TRUE,FALSE)</formula>
    </cfRule>
    <cfRule type="expression" priority="88" dxfId="0">
      <formula>IF($L54="T",TRUE,FALSE)</formula>
    </cfRule>
  </conditionalFormatting>
  <conditionalFormatting sqref="I18 E18:G18 A18">
    <cfRule type="expression" priority="85" dxfId="1">
      <formula>IF($L18="I",TRUE,FALSE)</formula>
    </cfRule>
    <cfRule type="expression" priority="86" dxfId="0">
      <formula>IF($L18="T",TRUE,FALSE)</formula>
    </cfRule>
  </conditionalFormatting>
  <conditionalFormatting sqref="I21 E21:G21 A21">
    <cfRule type="expression" priority="83" dxfId="1">
      <formula>IF($L21="I",TRUE,FALSE)</formula>
    </cfRule>
    <cfRule type="expression" priority="84" dxfId="0">
      <formula>IF($L21="T",TRUE,FALSE)</formula>
    </cfRule>
  </conditionalFormatting>
  <conditionalFormatting sqref="E24:G24 I24">
    <cfRule type="expression" priority="81" dxfId="1">
      <formula>IF($L24="I",TRUE,FALSE)</formula>
    </cfRule>
    <cfRule type="expression" priority="82" dxfId="0">
      <formula>IF($L24="T",TRUE,FALSE)</formula>
    </cfRule>
  </conditionalFormatting>
  <conditionalFormatting sqref="F39 I39">
    <cfRule type="expression" priority="79" dxfId="1">
      <formula>IF($L39="I",TRUE,FALSE)</formula>
    </cfRule>
    <cfRule type="expression" priority="80" dxfId="0">
      <formula>IF($L39="T",TRUE,FALSE)</formula>
    </cfRule>
  </conditionalFormatting>
  <conditionalFormatting sqref="E45:G45 I45:I47 A45:A47 F46:G47">
    <cfRule type="expression" priority="77" dxfId="1">
      <formula>IF($L45="I",TRUE,FALSE)</formula>
    </cfRule>
    <cfRule type="expression" priority="78" dxfId="0">
      <formula>IF($L45="T",TRUE,FALSE)</formula>
    </cfRule>
  </conditionalFormatting>
  <conditionalFormatting sqref="E55 E59:E67">
    <cfRule type="expression" priority="75" dxfId="1">
      <formula>IF($L55="I",TRUE,FALSE)</formula>
    </cfRule>
    <cfRule type="expression" priority="76" dxfId="0">
      <formula>IF($L55="T",TRUE,FALSE)</formula>
    </cfRule>
  </conditionalFormatting>
  <conditionalFormatting sqref="E46:E49">
    <cfRule type="expression" priority="73" dxfId="1">
      <formula>IF($L46="I",TRUE,FALSE)</formula>
    </cfRule>
    <cfRule type="expression" priority="74" dxfId="0">
      <formula>IF($L46="T",TRUE,FALSE)</formula>
    </cfRule>
  </conditionalFormatting>
  <conditionalFormatting sqref="A55 A59:A67 A69:A72 A74:A78 A80:A82 A84:A86 A88:A89">
    <cfRule type="expression" priority="96" dxfId="1">
      <formula>IF(#REF!="I",TRUE,FALSE)</formula>
    </cfRule>
    <cfRule type="expression" priority="97" dxfId="0">
      <formula>IF(#REF!="T",TRUE,FALSE)</formula>
    </cfRule>
  </conditionalFormatting>
  <conditionalFormatting sqref="E38:E40">
    <cfRule type="expression" priority="71" dxfId="1">
      <formula>IF($L38="I",TRUE,FALSE)</formula>
    </cfRule>
    <cfRule type="expression" priority="72" dxfId="0">
      <formula>IF($L38="T",TRUE,FALSE)</formula>
    </cfRule>
  </conditionalFormatting>
  <conditionalFormatting sqref="B35:D35">
    <cfRule type="expression" priority="69" dxfId="1">
      <formula>IF($L35="I",TRUE,FALSE)</formula>
    </cfRule>
    <cfRule type="expression" priority="70" dxfId="0">
      <formula>IF($L35="T",TRUE,FALSE)</formula>
    </cfRule>
  </conditionalFormatting>
  <conditionalFormatting sqref="C35">
    <cfRule type="expression" priority="68" dxfId="89">
      <formula>IF($L35="I",TRUE,FALSE)</formula>
    </cfRule>
  </conditionalFormatting>
  <conditionalFormatting sqref="B36:D36">
    <cfRule type="expression" priority="66" dxfId="1">
      <formula>IF($L36="I",TRUE,FALSE)</formula>
    </cfRule>
    <cfRule type="expression" priority="67" dxfId="0">
      <formula>IF($L36="T",TRUE,FALSE)</formula>
    </cfRule>
  </conditionalFormatting>
  <conditionalFormatting sqref="C36">
    <cfRule type="expression" priority="65" dxfId="89">
      <formula>IF($L36="I",TRUE,FALSE)</formula>
    </cfRule>
  </conditionalFormatting>
  <conditionalFormatting sqref="C38:C41">
    <cfRule type="expression" priority="63" dxfId="1">
      <formula>IF($L38="I",TRUE,FALSE)</formula>
    </cfRule>
    <cfRule type="expression" priority="64" dxfId="0">
      <formula>IF($L38="T",TRUE,FALSE)</formula>
    </cfRule>
  </conditionalFormatting>
  <conditionalFormatting sqref="C38:C41">
    <cfRule type="expression" priority="62" dxfId="89">
      <formula>IF($L38="I",TRUE,FALSE)</formula>
    </cfRule>
  </conditionalFormatting>
  <conditionalFormatting sqref="G38:G40">
    <cfRule type="expression" priority="60" dxfId="1">
      <formula>IF($L38="I",TRUE,FALSE)</formula>
    </cfRule>
    <cfRule type="expression" priority="61" dxfId="0">
      <formula>IF($L38="T",TRUE,FALSE)</formula>
    </cfRule>
  </conditionalFormatting>
  <conditionalFormatting sqref="C37">
    <cfRule type="expression" priority="58" dxfId="1">
      <formula>IF($L37="I",TRUE,FALSE)</formula>
    </cfRule>
    <cfRule type="expression" priority="59" dxfId="0">
      <formula>IF($L37="T",TRUE,FALSE)</formula>
    </cfRule>
  </conditionalFormatting>
  <conditionalFormatting sqref="C37">
    <cfRule type="expression" priority="57" dxfId="89">
      <formula>IF($L37="I",TRUE,FALSE)</formula>
    </cfRule>
  </conditionalFormatting>
  <conditionalFormatting sqref="C42:C43">
    <cfRule type="expression" priority="55" dxfId="1">
      <formula>IF($L42="I",TRUE,FALSE)</formula>
    </cfRule>
    <cfRule type="expression" priority="56" dxfId="0">
      <formula>IF($L42="T",TRUE,FALSE)</formula>
    </cfRule>
  </conditionalFormatting>
  <conditionalFormatting sqref="C42:C43">
    <cfRule type="expression" priority="54" dxfId="89">
      <formula>IF($L42="I",TRUE,FALSE)</formula>
    </cfRule>
  </conditionalFormatting>
  <conditionalFormatting sqref="A57 I57 E57:G57">
    <cfRule type="expression" priority="52" dxfId="1">
      <formula>IF($L57="I",TRUE,FALSE)</formula>
    </cfRule>
    <cfRule type="expression" priority="53" dxfId="0">
      <formula>IF($L57="T",TRUE,FALSE)</formula>
    </cfRule>
  </conditionalFormatting>
  <conditionalFormatting sqref="A58 I58 E58:G58">
    <cfRule type="expression" priority="50" dxfId="1">
      <formula>IF($L58="I",TRUE,FALSE)</formula>
    </cfRule>
    <cfRule type="expression" priority="51" dxfId="0">
      <formula>IF($L58="T",TRUE,FALSE)</formula>
    </cfRule>
  </conditionalFormatting>
  <conditionalFormatting sqref="A68 I68 E68:G68">
    <cfRule type="expression" priority="48" dxfId="1">
      <formula>IF($L68="I",TRUE,FALSE)</formula>
    </cfRule>
    <cfRule type="expression" priority="49" dxfId="0">
      <formula>IF($L68="T",TRUE,FALSE)</formula>
    </cfRule>
  </conditionalFormatting>
  <conditionalFormatting sqref="E69:E72">
    <cfRule type="expression" priority="46" dxfId="1">
      <formula>IF($L69="I",TRUE,FALSE)</formula>
    </cfRule>
    <cfRule type="expression" priority="47" dxfId="0">
      <formula>IF($L69="T",TRUE,FALSE)</formula>
    </cfRule>
  </conditionalFormatting>
  <conditionalFormatting sqref="A73 I73 E73:G73">
    <cfRule type="expression" priority="44" dxfId="1">
      <formula>IF($L73="I",TRUE,FALSE)</formula>
    </cfRule>
    <cfRule type="expression" priority="45" dxfId="0">
      <formula>IF($L73="T",TRUE,FALSE)</formula>
    </cfRule>
  </conditionalFormatting>
  <conditionalFormatting sqref="E74:E78">
    <cfRule type="expression" priority="42" dxfId="1">
      <formula>IF($L74="I",TRUE,FALSE)</formula>
    </cfRule>
    <cfRule type="expression" priority="43" dxfId="0">
      <formula>IF($L74="T",TRUE,FALSE)</formula>
    </cfRule>
  </conditionalFormatting>
  <conditionalFormatting sqref="A79 I79 E79:G79">
    <cfRule type="expression" priority="40" dxfId="1">
      <formula>IF($L79="I",TRUE,FALSE)</formula>
    </cfRule>
    <cfRule type="expression" priority="41" dxfId="0">
      <formula>IF($L79="T",TRUE,FALSE)</formula>
    </cfRule>
  </conditionalFormatting>
  <conditionalFormatting sqref="E80:E82">
    <cfRule type="expression" priority="38" dxfId="1">
      <formula>IF($L80="I",TRUE,FALSE)</formula>
    </cfRule>
    <cfRule type="expression" priority="39" dxfId="0">
      <formula>IF($L80="T",TRUE,FALSE)</formula>
    </cfRule>
  </conditionalFormatting>
  <conditionalFormatting sqref="A83 I83 E83:G83">
    <cfRule type="expression" priority="36" dxfId="1">
      <formula>IF($L83="I",TRUE,FALSE)</formula>
    </cfRule>
    <cfRule type="expression" priority="37" dxfId="0">
      <formula>IF($L83="T",TRUE,FALSE)</formula>
    </cfRule>
  </conditionalFormatting>
  <conditionalFormatting sqref="E84:E86">
    <cfRule type="expression" priority="34" dxfId="1">
      <formula>IF($L84="I",TRUE,FALSE)</formula>
    </cfRule>
    <cfRule type="expression" priority="35" dxfId="0">
      <formula>IF($L84="T",TRUE,FALSE)</formula>
    </cfRule>
  </conditionalFormatting>
  <conditionalFormatting sqref="A87 I87 E87:G87">
    <cfRule type="expression" priority="32" dxfId="1">
      <formula>IF($L87="I",TRUE,FALSE)</formula>
    </cfRule>
    <cfRule type="expression" priority="33" dxfId="0">
      <formula>IF($L87="T",TRUE,FALSE)</formula>
    </cfRule>
  </conditionalFormatting>
  <conditionalFormatting sqref="E88:E89">
    <cfRule type="expression" priority="30" dxfId="1">
      <formula>IF($L88="I",TRUE,FALSE)</formula>
    </cfRule>
    <cfRule type="expression" priority="31" dxfId="0">
      <formula>IF($L88="T",TRUE,FALSE)</formula>
    </cfRule>
  </conditionalFormatting>
  <conditionalFormatting sqref="I88:I89">
    <cfRule type="expression" priority="28" dxfId="1">
      <formula>IF($L88="I",TRUE,FALSE)</formula>
    </cfRule>
    <cfRule type="expression" priority="29" dxfId="0">
      <formula>IF($L88="T",TRUE,FALSE)</formula>
    </cfRule>
  </conditionalFormatting>
  <conditionalFormatting sqref="A91:A94 A96:A102">
    <cfRule type="expression" priority="26" dxfId="1">
      <formula>IF(#REF!="I",TRUE,FALSE)</formula>
    </cfRule>
    <cfRule type="expression" priority="27" dxfId="0">
      <formula>IF(#REF!="T",TRUE,FALSE)</formula>
    </cfRule>
  </conditionalFormatting>
  <conditionalFormatting sqref="A90 I90 E90:G90">
    <cfRule type="expression" priority="24" dxfId="1">
      <formula>IF($L90="I",TRUE,FALSE)</formula>
    </cfRule>
    <cfRule type="expression" priority="25" dxfId="0">
      <formula>IF($L90="T",TRUE,FALSE)</formula>
    </cfRule>
  </conditionalFormatting>
  <conditionalFormatting sqref="E31:F31 I31 A31">
    <cfRule type="expression" priority="22" dxfId="1">
      <formula>IF($L31="I",TRUE,FALSE)</formula>
    </cfRule>
    <cfRule type="expression" priority="23" dxfId="0">
      <formula>IF($L31="T",TRUE,FALSE)</formula>
    </cfRule>
  </conditionalFormatting>
  <conditionalFormatting sqref="A28">
    <cfRule type="expression" priority="20" dxfId="1">
      <formula>IF($L28="I",TRUE,FALSE)</formula>
    </cfRule>
    <cfRule type="expression" priority="21" dxfId="0">
      <formula>IF($L28="T",TRUE,FALSE)</formula>
    </cfRule>
  </conditionalFormatting>
  <conditionalFormatting sqref="C28">
    <cfRule type="expression" priority="17" dxfId="89">
      <formula>IF($L28="I",TRUE,FALSE)</formula>
    </cfRule>
  </conditionalFormatting>
  <conditionalFormatting sqref="C28">
    <cfRule type="expression" priority="18" dxfId="1">
      <formula>IF($L28="I",TRUE,FALSE)</formula>
    </cfRule>
    <cfRule type="expression" priority="19" dxfId="0">
      <formula>IF($L28="T",TRUE,FALSE)</formula>
    </cfRule>
  </conditionalFormatting>
  <conditionalFormatting sqref="A95 I95 E95:G95">
    <cfRule type="expression" priority="15" dxfId="1">
      <formula>IF($L95="I",TRUE,FALSE)</formula>
    </cfRule>
    <cfRule type="expression" priority="16" dxfId="0">
      <formula>IF($L95="T",TRUE,FALSE)</formula>
    </cfRule>
  </conditionalFormatting>
  <conditionalFormatting sqref="B96:D96">
    <cfRule type="expression" priority="13" dxfId="1">
      <formula>IF($L96="I",TRUE,FALSE)</formula>
    </cfRule>
    <cfRule type="expression" priority="14" dxfId="0">
      <formula>IF($L96="T",TRUE,FALSE)</formula>
    </cfRule>
  </conditionalFormatting>
  <conditionalFormatting sqref="C96">
    <cfRule type="expression" priority="12" dxfId="89">
      <formula>IF($L96="I",TRUE,FALSE)</formula>
    </cfRule>
  </conditionalFormatting>
  <conditionalFormatting sqref="B97:D98 C99">
    <cfRule type="expression" priority="10" dxfId="1">
      <formula>IF($L97="I",TRUE,FALSE)</formula>
    </cfRule>
    <cfRule type="expression" priority="11" dxfId="0">
      <formula>IF($L97="T",TRUE,FALSE)</formula>
    </cfRule>
  </conditionalFormatting>
  <conditionalFormatting sqref="C97:C99">
    <cfRule type="expression" priority="9" dxfId="89">
      <formula>IF($L97="I",TRUE,FALSE)</formula>
    </cfRule>
  </conditionalFormatting>
  <conditionalFormatting sqref="B100:D101">
    <cfRule type="expression" priority="7" dxfId="1">
      <formula>IF($L100="I",TRUE,FALSE)</formula>
    </cfRule>
    <cfRule type="expression" priority="8" dxfId="0">
      <formula>IF($L100="T",TRUE,FALSE)</formula>
    </cfRule>
  </conditionalFormatting>
  <conditionalFormatting sqref="C100:C101">
    <cfRule type="expression" priority="6" dxfId="89">
      <formula>IF($L100="I",TRUE,FALSE)</formula>
    </cfRule>
  </conditionalFormatting>
  <conditionalFormatting sqref="A29">
    <cfRule type="expression" priority="4" dxfId="1">
      <formula>IF($L29="I",TRUE,FALSE)</formula>
    </cfRule>
    <cfRule type="expression" priority="5" dxfId="0">
      <formula>IF($L29="T",TRUE,FALSE)</formula>
    </cfRule>
  </conditionalFormatting>
  <conditionalFormatting sqref="C29">
    <cfRule type="expression" priority="1" dxfId="89">
      <formula>IF($L29="I",TRUE,FALSE)</formula>
    </cfRule>
  </conditionalFormatting>
  <conditionalFormatting sqref="C29">
    <cfRule type="expression" priority="2" dxfId="1">
      <formula>IF($L29="I",TRUE,FALSE)</formula>
    </cfRule>
    <cfRule type="expression" priority="3" dxfId="0">
      <formula>IF($L29="T",TRUE,FALSE)</formula>
    </cfRule>
  </conditionalFormatting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111"/>
  <sheetViews>
    <sheetView showGridLines="0" tabSelected="1" zoomScale="110" zoomScaleNormal="110" workbookViewId="0" topLeftCell="A55">
      <selection activeCell="G96" sqref="G96:I102"/>
    </sheetView>
  </sheetViews>
  <sheetFormatPr defaultColWidth="9.140625" defaultRowHeight="15"/>
  <cols>
    <col min="1" max="1" width="9.140625" style="16" customWidth="1"/>
    <col min="2" max="2" width="10.8515625" style="130" bestFit="1" customWidth="1"/>
    <col min="3" max="3" width="10.8515625" style="130" customWidth="1"/>
    <col min="4" max="4" width="54.8515625" style="16" customWidth="1"/>
    <col min="5" max="5" width="9.140625" style="16" customWidth="1"/>
    <col min="6" max="6" width="9.140625" style="18" customWidth="1"/>
    <col min="7" max="7" width="14.57421875" style="16" customWidth="1"/>
    <col min="8" max="8" width="14.8515625" style="16" customWidth="1"/>
    <col min="9" max="9" width="16.421875" style="16" customWidth="1"/>
    <col min="11" max="11" width="14.421875" style="0" bestFit="1" customWidth="1"/>
  </cols>
  <sheetData>
    <row r="1" ht="15"/>
    <row r="2" ht="15"/>
    <row r="3" ht="15"/>
    <row r="4" ht="15"/>
    <row r="5" spans="1:10" ht="27" customHeight="1">
      <c r="A5" s="91"/>
      <c r="B5" s="77"/>
      <c r="C5" s="77"/>
      <c r="D5" s="92"/>
      <c r="E5" s="93"/>
      <c r="F5" s="77"/>
      <c r="G5" s="181"/>
      <c r="H5" s="94"/>
      <c r="I5" s="95"/>
      <c r="J5" s="35"/>
    </row>
    <row r="6" spans="1:10" ht="15">
      <c r="A6" s="91"/>
      <c r="B6" s="77"/>
      <c r="C6" s="77"/>
      <c r="D6" s="92"/>
      <c r="E6" s="93"/>
      <c r="F6" s="77"/>
      <c r="G6" s="181"/>
      <c r="H6" s="94"/>
      <c r="I6" s="96"/>
      <c r="J6" s="36"/>
    </row>
    <row r="7" spans="1:10" ht="15">
      <c r="A7" s="91"/>
      <c r="B7" s="77"/>
      <c r="C7" s="77"/>
      <c r="D7" s="92"/>
      <c r="E7" s="93"/>
      <c r="F7" s="77"/>
      <c r="G7" s="181"/>
      <c r="H7" s="97"/>
      <c r="I7" s="98"/>
      <c r="J7" s="37"/>
    </row>
    <row r="8" spans="1:10" s="120" customFormat="1" ht="41.25" customHeight="1">
      <c r="A8" s="182" t="s">
        <v>67</v>
      </c>
      <c r="B8" s="182"/>
      <c r="C8" s="182"/>
      <c r="D8" s="182"/>
      <c r="E8" s="182"/>
      <c r="F8" s="182"/>
      <c r="G8" s="182"/>
      <c r="H8" s="182"/>
      <c r="I8" s="182"/>
      <c r="J8" s="119"/>
    </row>
    <row r="9" spans="1:10" ht="15.75">
      <c r="A9" s="99" t="s">
        <v>262</v>
      </c>
      <c r="B9" s="78"/>
      <c r="C9" s="78"/>
      <c r="D9" s="100"/>
      <c r="E9" s="101"/>
      <c r="F9" s="78"/>
      <c r="G9" s="183" t="s">
        <v>45</v>
      </c>
      <c r="H9" s="102" t="s">
        <v>138</v>
      </c>
      <c r="I9" s="103"/>
      <c r="J9" s="21"/>
    </row>
    <row r="10" spans="1:10" ht="15">
      <c r="A10" s="104" t="s">
        <v>263</v>
      </c>
      <c r="B10" s="79"/>
      <c r="C10" s="77"/>
      <c r="D10" s="105"/>
      <c r="E10" s="105"/>
      <c r="F10" s="106"/>
      <c r="G10" s="183"/>
      <c r="H10" s="107" t="s">
        <v>240</v>
      </c>
      <c r="I10" s="103"/>
      <c r="J10" s="21"/>
    </row>
    <row r="11" spans="1:10" ht="15">
      <c r="A11" s="100"/>
      <c r="B11" s="79"/>
      <c r="C11" s="77"/>
      <c r="D11" s="105"/>
      <c r="E11" s="105"/>
      <c r="F11" s="106"/>
      <c r="G11" s="183"/>
      <c r="H11" s="107" t="s">
        <v>241</v>
      </c>
      <c r="I11" s="103"/>
      <c r="J11" s="21"/>
    </row>
    <row r="12" spans="1:10" ht="15">
      <c r="A12" s="93"/>
      <c r="B12" s="80"/>
      <c r="C12" s="80"/>
      <c r="D12" s="105"/>
      <c r="E12" s="105"/>
      <c r="F12" s="106"/>
      <c r="G12" s="183"/>
      <c r="H12" s="108" t="s">
        <v>44</v>
      </c>
      <c r="I12" s="109"/>
      <c r="J12" s="21"/>
    </row>
    <row r="13" spans="1:10" ht="15">
      <c r="A13" s="93"/>
      <c r="B13" s="77"/>
      <c r="C13" s="77"/>
      <c r="D13" s="93"/>
      <c r="E13" s="93"/>
      <c r="F13" s="110"/>
      <c r="G13" s="111" t="s">
        <v>1</v>
      </c>
      <c r="H13" s="112">
        <v>0.2247</v>
      </c>
      <c r="I13" s="93"/>
      <c r="J13" s="22"/>
    </row>
    <row r="14" spans="1:10" ht="15">
      <c r="A14" s="93"/>
      <c r="B14" s="77"/>
      <c r="C14" s="77"/>
      <c r="D14" s="93"/>
      <c r="E14" s="93"/>
      <c r="F14" s="110"/>
      <c r="G14" s="111" t="s">
        <v>0</v>
      </c>
      <c r="H14" s="113">
        <v>44927</v>
      </c>
      <c r="I14" s="93"/>
      <c r="J14" s="22"/>
    </row>
    <row r="16" spans="1:9" ht="15">
      <c r="A16" s="114" t="s">
        <v>2</v>
      </c>
      <c r="B16" s="81" t="s">
        <v>3</v>
      </c>
      <c r="C16" s="81" t="s">
        <v>65</v>
      </c>
      <c r="D16" s="114" t="s">
        <v>4</v>
      </c>
      <c r="E16" s="114" t="s">
        <v>5</v>
      </c>
      <c r="F16" s="81" t="s">
        <v>6</v>
      </c>
      <c r="G16" s="114" t="s">
        <v>7</v>
      </c>
      <c r="H16" s="114" t="s">
        <v>8</v>
      </c>
      <c r="I16" s="114" t="s">
        <v>9</v>
      </c>
    </row>
    <row r="17" spans="1:9" ht="26.25" customHeight="1">
      <c r="A17" s="55" t="s">
        <v>69</v>
      </c>
      <c r="B17" s="56"/>
      <c r="C17" s="56"/>
      <c r="D17" s="57" t="s">
        <v>83</v>
      </c>
      <c r="E17" s="56"/>
      <c r="F17" s="58"/>
      <c r="G17" s="59"/>
      <c r="H17" s="59"/>
      <c r="I17" s="60">
        <f>SUM(I18:I23)</f>
        <v>0</v>
      </c>
    </row>
    <row r="18" spans="1:9" ht="30">
      <c r="A18" s="6" t="s">
        <v>70</v>
      </c>
      <c r="B18" s="115" t="s">
        <v>132</v>
      </c>
      <c r="C18" s="131" t="s">
        <v>10</v>
      </c>
      <c r="D18" s="116" t="s">
        <v>133</v>
      </c>
      <c r="E18" s="9" t="s">
        <v>19</v>
      </c>
      <c r="F18" s="42">
        <f>MEMÓRIA!D3</f>
        <v>981.6</v>
      </c>
      <c r="G18" s="11"/>
      <c r="H18" s="12"/>
      <c r="I18" s="13"/>
    </row>
    <row r="19" spans="1:9" ht="30">
      <c r="A19" s="83" t="s">
        <v>71</v>
      </c>
      <c r="B19" s="131" t="s">
        <v>85</v>
      </c>
      <c r="C19" s="84" t="s">
        <v>10</v>
      </c>
      <c r="D19" s="3" t="s">
        <v>84</v>
      </c>
      <c r="E19" s="84" t="s">
        <v>86</v>
      </c>
      <c r="F19" s="129">
        <v>1</v>
      </c>
      <c r="G19" s="85"/>
      <c r="H19" s="85"/>
      <c r="I19" s="86"/>
    </row>
    <row r="20" spans="1:9" ht="15">
      <c r="A20" s="40" t="s">
        <v>72</v>
      </c>
      <c r="B20" s="131" t="s">
        <v>88</v>
      </c>
      <c r="C20" s="41" t="s">
        <v>10</v>
      </c>
      <c r="D20" s="1" t="s">
        <v>87</v>
      </c>
      <c r="E20" s="41" t="s">
        <v>12</v>
      </c>
      <c r="F20" s="42">
        <v>1</v>
      </c>
      <c r="G20" s="43"/>
      <c r="H20" s="43"/>
      <c r="I20" s="44"/>
    </row>
    <row r="21" spans="1:9" ht="15">
      <c r="A21" s="19" t="s">
        <v>73</v>
      </c>
      <c r="B21" s="131" t="s">
        <v>90</v>
      </c>
      <c r="C21" s="131" t="s">
        <v>10</v>
      </c>
      <c r="D21" s="1" t="s">
        <v>89</v>
      </c>
      <c r="E21" s="9" t="s">
        <v>19</v>
      </c>
      <c r="F21" s="42">
        <f>MEMÓRIA!D6</f>
        <v>3</v>
      </c>
      <c r="G21" s="11"/>
      <c r="H21" s="12"/>
      <c r="I21" s="13"/>
    </row>
    <row r="22" spans="1:9" ht="30">
      <c r="A22" s="87" t="s">
        <v>74</v>
      </c>
      <c r="B22" s="131" t="s">
        <v>92</v>
      </c>
      <c r="C22" s="41" t="s">
        <v>10</v>
      </c>
      <c r="D22" s="3" t="s">
        <v>91</v>
      </c>
      <c r="E22" s="41" t="s">
        <v>20</v>
      </c>
      <c r="F22" s="42">
        <f>MEMÓRIA!D7</f>
        <v>98.16000000000001</v>
      </c>
      <c r="G22" s="43"/>
      <c r="H22" s="43"/>
      <c r="I22" s="44"/>
    </row>
    <row r="23" spans="1:9" ht="45">
      <c r="A23" s="40" t="s">
        <v>75</v>
      </c>
      <c r="B23" s="131" t="s">
        <v>140</v>
      </c>
      <c r="C23" s="131" t="s">
        <v>10</v>
      </c>
      <c r="D23" s="8" t="s">
        <v>139</v>
      </c>
      <c r="E23" s="9" t="s">
        <v>19</v>
      </c>
      <c r="F23" s="42">
        <f>MEMÓRIA!D8</f>
        <v>981.6</v>
      </c>
      <c r="G23" s="11"/>
      <c r="H23" s="12"/>
      <c r="I23" s="13"/>
    </row>
    <row r="24" spans="1:9" ht="29.25" customHeight="1">
      <c r="A24" s="61" t="s">
        <v>64</v>
      </c>
      <c r="B24" s="62"/>
      <c r="C24" s="62"/>
      <c r="D24" s="63" t="s">
        <v>23</v>
      </c>
      <c r="E24" s="64"/>
      <c r="F24" s="65"/>
      <c r="G24" s="66"/>
      <c r="H24" s="67"/>
      <c r="I24" s="68">
        <f>SUM(I25:I29)</f>
        <v>0</v>
      </c>
    </row>
    <row r="25" spans="1:9" ht="30">
      <c r="A25" s="40" t="s">
        <v>15</v>
      </c>
      <c r="B25" s="131" t="s">
        <v>96</v>
      </c>
      <c r="C25" s="9" t="s">
        <v>10</v>
      </c>
      <c r="D25" s="118" t="s">
        <v>95</v>
      </c>
      <c r="E25" s="24" t="s">
        <v>19</v>
      </c>
      <c r="F25" s="49">
        <f>MEMÓRIA!D10</f>
        <v>406.5</v>
      </c>
      <c r="G25" s="117"/>
      <c r="H25" s="117"/>
      <c r="I25" s="117"/>
    </row>
    <row r="26" spans="1:9" ht="30">
      <c r="A26" s="40" t="s">
        <v>16</v>
      </c>
      <c r="B26" s="131">
        <v>94991</v>
      </c>
      <c r="C26" s="9" t="s">
        <v>98</v>
      </c>
      <c r="D26" s="118" t="s">
        <v>97</v>
      </c>
      <c r="E26" s="24" t="s">
        <v>20</v>
      </c>
      <c r="F26" s="49">
        <f>MEMÓRIA!D11</f>
        <v>7.315</v>
      </c>
      <c r="G26" s="117"/>
      <c r="H26" s="117"/>
      <c r="I26" s="117"/>
    </row>
    <row r="27" spans="1:9" ht="30">
      <c r="A27" s="87" t="s">
        <v>17</v>
      </c>
      <c r="B27" s="130">
        <v>101735</v>
      </c>
      <c r="C27" s="20" t="s">
        <v>98</v>
      </c>
      <c r="D27" s="5" t="s">
        <v>136</v>
      </c>
      <c r="E27" s="27" t="s">
        <v>19</v>
      </c>
      <c r="F27" s="121">
        <f>MEMÓRIA!D12</f>
        <v>102</v>
      </c>
      <c r="G27" s="122"/>
      <c r="H27" s="122"/>
      <c r="I27" s="122"/>
    </row>
    <row r="28" spans="1:9" ht="15">
      <c r="A28" s="87" t="s">
        <v>18</v>
      </c>
      <c r="B28" s="4" t="s">
        <v>123</v>
      </c>
      <c r="C28" s="9" t="s">
        <v>24</v>
      </c>
      <c r="D28" s="1" t="s">
        <v>122</v>
      </c>
      <c r="E28" s="24" t="s">
        <v>11</v>
      </c>
      <c r="F28" s="49">
        <f>MEMÓRIA!D13</f>
        <v>64.07000000000001</v>
      </c>
      <c r="G28" s="149"/>
      <c r="H28" s="149"/>
      <c r="I28" s="149"/>
    </row>
    <row r="29" spans="1:9" ht="45">
      <c r="A29" s="87" t="s">
        <v>287</v>
      </c>
      <c r="B29" s="148" t="s">
        <v>289</v>
      </c>
      <c r="C29" s="9" t="s">
        <v>10</v>
      </c>
      <c r="D29" s="5" t="s">
        <v>288</v>
      </c>
      <c r="E29" s="24" t="s">
        <v>11</v>
      </c>
      <c r="F29" s="49">
        <f>MEMÓRIA!D14</f>
        <v>200</v>
      </c>
      <c r="G29" s="149"/>
      <c r="H29" s="149"/>
      <c r="I29" s="149"/>
    </row>
    <row r="30" spans="1:9" ht="27" customHeight="1">
      <c r="A30" s="69" t="s">
        <v>21</v>
      </c>
      <c r="B30" s="70"/>
      <c r="C30" s="70"/>
      <c r="D30" s="71" t="s">
        <v>104</v>
      </c>
      <c r="E30" s="72"/>
      <c r="F30" s="73"/>
      <c r="G30" s="74"/>
      <c r="H30" s="75"/>
      <c r="I30" s="76">
        <f>SUM(I31:I43)</f>
        <v>0</v>
      </c>
    </row>
    <row r="31" spans="1:9" ht="27" customHeight="1">
      <c r="A31" s="6" t="s">
        <v>22</v>
      </c>
      <c r="B31" s="131" t="s">
        <v>252</v>
      </c>
      <c r="C31" s="131" t="s">
        <v>10</v>
      </c>
      <c r="D31" s="3" t="s">
        <v>251</v>
      </c>
      <c r="E31" s="9" t="s">
        <v>12</v>
      </c>
      <c r="F31" s="10">
        <v>1</v>
      </c>
      <c r="G31" s="12"/>
      <c r="H31" s="12"/>
      <c r="I31" s="13"/>
    </row>
    <row r="32" spans="1:9" ht="30">
      <c r="A32" s="6" t="s">
        <v>25</v>
      </c>
      <c r="B32" s="131" t="s">
        <v>142</v>
      </c>
      <c r="C32" s="131" t="s">
        <v>10</v>
      </c>
      <c r="D32" s="3" t="s">
        <v>143</v>
      </c>
      <c r="E32" s="9" t="s">
        <v>12</v>
      </c>
      <c r="F32" s="10">
        <f>MEMÓRIA!D16</f>
        <v>18</v>
      </c>
      <c r="G32" s="12"/>
      <c r="H32" s="12"/>
      <c r="I32" s="13"/>
    </row>
    <row r="33" spans="1:9" ht="30">
      <c r="A33" s="6" t="s">
        <v>66</v>
      </c>
      <c r="B33" s="131" t="s">
        <v>144</v>
      </c>
      <c r="C33" s="131" t="s">
        <v>10</v>
      </c>
      <c r="D33" s="3" t="s">
        <v>145</v>
      </c>
      <c r="E33" s="9" t="s">
        <v>12</v>
      </c>
      <c r="F33" s="10">
        <f>MEMÓRIA!D17</f>
        <v>18</v>
      </c>
      <c r="G33" s="12"/>
      <c r="H33" s="12"/>
      <c r="I33" s="13"/>
    </row>
    <row r="34" spans="1:9" ht="30">
      <c r="A34" s="6" t="s">
        <v>100</v>
      </c>
      <c r="B34" s="131" t="s">
        <v>146</v>
      </c>
      <c r="C34" s="131" t="s">
        <v>10</v>
      </c>
      <c r="D34" s="3" t="s">
        <v>147</v>
      </c>
      <c r="E34" s="9" t="s">
        <v>12</v>
      </c>
      <c r="F34" s="10">
        <f>MEMÓRIA!D18</f>
        <v>18</v>
      </c>
      <c r="G34" s="12"/>
      <c r="H34" s="12"/>
      <c r="I34" s="13"/>
    </row>
    <row r="35" spans="1:9" ht="30">
      <c r="A35" s="6" t="s">
        <v>101</v>
      </c>
      <c r="B35" s="131" t="s">
        <v>53</v>
      </c>
      <c r="C35" s="9" t="s">
        <v>10</v>
      </c>
      <c r="D35" s="8" t="s">
        <v>47</v>
      </c>
      <c r="E35" s="24" t="s">
        <v>20</v>
      </c>
      <c r="F35" s="42">
        <f>MEMÓRIA!D19</f>
        <v>10.875</v>
      </c>
      <c r="G35" s="12"/>
      <c r="H35" s="12"/>
      <c r="I35" s="13"/>
    </row>
    <row r="36" spans="1:9" ht="15">
      <c r="A36" s="6" t="s">
        <v>102</v>
      </c>
      <c r="B36" s="24" t="s">
        <v>55</v>
      </c>
      <c r="C36" s="9" t="s">
        <v>10</v>
      </c>
      <c r="D36" s="23" t="s">
        <v>49</v>
      </c>
      <c r="E36" s="24" t="s">
        <v>20</v>
      </c>
      <c r="F36" s="42">
        <f>MEMÓRIA!D20</f>
        <v>3.2624999999999997</v>
      </c>
      <c r="G36" s="12"/>
      <c r="H36" s="12"/>
      <c r="I36" s="13"/>
    </row>
    <row r="37" spans="1:9" ht="15">
      <c r="A37" s="40" t="s">
        <v>103</v>
      </c>
      <c r="B37" s="131" t="s">
        <v>56</v>
      </c>
      <c r="C37" s="9" t="s">
        <v>10</v>
      </c>
      <c r="D37" s="1" t="s">
        <v>50</v>
      </c>
      <c r="E37" s="24" t="s">
        <v>20</v>
      </c>
      <c r="F37" s="123">
        <f>MEMÓRIA!D21</f>
        <v>7.6125</v>
      </c>
      <c r="G37" s="12"/>
      <c r="H37" s="12"/>
      <c r="I37" s="12"/>
    </row>
    <row r="38" spans="1:9" ht="15">
      <c r="A38" s="40" t="s">
        <v>134</v>
      </c>
      <c r="B38" s="130" t="s">
        <v>124</v>
      </c>
      <c r="C38" s="9" t="s">
        <v>10</v>
      </c>
      <c r="D38" t="s">
        <v>125</v>
      </c>
      <c r="E38" s="9" t="s">
        <v>20</v>
      </c>
      <c r="F38" s="42">
        <f>MEMÓRIA!D22</f>
        <v>4.35</v>
      </c>
      <c r="G38" s="11"/>
      <c r="H38" s="12"/>
      <c r="I38" s="13"/>
    </row>
    <row r="39" spans="1:9" ht="30">
      <c r="A39" s="40" t="s">
        <v>183</v>
      </c>
      <c r="B39" s="131" t="s">
        <v>126</v>
      </c>
      <c r="C39" s="9" t="s">
        <v>10</v>
      </c>
      <c r="D39" s="3" t="s">
        <v>127</v>
      </c>
      <c r="E39" s="9" t="s">
        <v>11</v>
      </c>
      <c r="F39" s="42">
        <f>MEMÓRIA!D23</f>
        <v>290</v>
      </c>
      <c r="G39" s="11"/>
      <c r="H39" s="12"/>
      <c r="I39" s="13"/>
    </row>
    <row r="40" spans="1:9" ht="30">
      <c r="A40" s="40" t="s">
        <v>184</v>
      </c>
      <c r="B40" s="130" t="s">
        <v>128</v>
      </c>
      <c r="C40" s="9" t="s">
        <v>10</v>
      </c>
      <c r="D40" s="3" t="s">
        <v>129</v>
      </c>
      <c r="E40" s="9" t="s">
        <v>11</v>
      </c>
      <c r="F40" s="42">
        <f>MEMÓRIA!D24</f>
        <v>435</v>
      </c>
      <c r="G40" s="11"/>
      <c r="H40" s="82"/>
      <c r="I40" s="44"/>
    </row>
    <row r="41" spans="1:9" ht="15">
      <c r="A41" s="40" t="s">
        <v>185</v>
      </c>
      <c r="B41" s="131" t="s">
        <v>130</v>
      </c>
      <c r="C41" s="9" t="s">
        <v>10</v>
      </c>
      <c r="D41" s="1" t="s">
        <v>131</v>
      </c>
      <c r="E41" s="24" t="s">
        <v>11</v>
      </c>
      <c r="F41" s="42">
        <f>MEMÓRIA!D25</f>
        <v>200</v>
      </c>
      <c r="G41" s="12"/>
      <c r="H41" s="82"/>
      <c r="I41" s="44"/>
    </row>
    <row r="42" spans="1:9" ht="30">
      <c r="A42" s="143" t="s">
        <v>250</v>
      </c>
      <c r="B42" s="131" t="s">
        <v>148</v>
      </c>
      <c r="C42" s="9" t="s">
        <v>10</v>
      </c>
      <c r="D42" s="3" t="s">
        <v>149</v>
      </c>
      <c r="E42" s="24" t="s">
        <v>12</v>
      </c>
      <c r="F42" s="42">
        <f>MEMÓRIA!D26</f>
        <v>6</v>
      </c>
      <c r="G42" s="12"/>
      <c r="H42" s="82"/>
      <c r="I42" s="44"/>
    </row>
    <row r="43" spans="1:9" ht="15">
      <c r="A43" s="143" t="s">
        <v>253</v>
      </c>
      <c r="B43" s="144" t="s">
        <v>248</v>
      </c>
      <c r="C43" s="28" t="s">
        <v>10</v>
      </c>
      <c r="D43" s="26" t="s">
        <v>249</v>
      </c>
      <c r="E43" s="145" t="s">
        <v>12</v>
      </c>
      <c r="F43" s="145">
        <f>F33</f>
        <v>18</v>
      </c>
      <c r="G43" s="146"/>
      <c r="H43" s="146"/>
      <c r="I43" s="146"/>
    </row>
    <row r="44" spans="1:9" ht="31.5" customHeight="1">
      <c r="A44" s="69" t="s">
        <v>30</v>
      </c>
      <c r="B44" s="70"/>
      <c r="C44" s="70"/>
      <c r="D44" s="71" t="s">
        <v>105</v>
      </c>
      <c r="E44" s="72"/>
      <c r="F44" s="73"/>
      <c r="G44" s="74"/>
      <c r="H44" s="75"/>
      <c r="I44" s="76">
        <f>SUM(I45:I53)</f>
        <v>0</v>
      </c>
    </row>
    <row r="45" spans="1:9" ht="16.5" customHeight="1">
      <c r="A45" s="6" t="s">
        <v>31</v>
      </c>
      <c r="B45" s="131" t="s">
        <v>107</v>
      </c>
      <c r="C45" s="131" t="s">
        <v>10</v>
      </c>
      <c r="D45" s="1" t="s">
        <v>106</v>
      </c>
      <c r="E45" s="9" t="s">
        <v>12</v>
      </c>
      <c r="F45" s="10">
        <v>7</v>
      </c>
      <c r="G45" s="11"/>
      <c r="H45" s="12"/>
      <c r="I45" s="13"/>
    </row>
    <row r="46" spans="1:9" ht="15.75" customHeight="1">
      <c r="A46" s="6" t="s">
        <v>32</v>
      </c>
      <c r="B46" s="131" t="s">
        <v>109</v>
      </c>
      <c r="C46" s="131" t="s">
        <v>10</v>
      </c>
      <c r="D46" s="1" t="s">
        <v>108</v>
      </c>
      <c r="E46" s="9" t="s">
        <v>12</v>
      </c>
      <c r="F46" s="10">
        <v>1</v>
      </c>
      <c r="G46" s="11"/>
      <c r="H46" s="12"/>
      <c r="I46" s="13"/>
    </row>
    <row r="47" spans="1:9" ht="15.75" customHeight="1">
      <c r="A47" s="6" t="s">
        <v>68</v>
      </c>
      <c r="B47" s="131" t="s">
        <v>111</v>
      </c>
      <c r="C47" s="131" t="s">
        <v>10</v>
      </c>
      <c r="D47" s="1" t="s">
        <v>110</v>
      </c>
      <c r="E47" s="9" t="s">
        <v>12</v>
      </c>
      <c r="F47" s="10">
        <v>1</v>
      </c>
      <c r="G47" s="11"/>
      <c r="H47" s="12"/>
      <c r="I47" s="13"/>
    </row>
    <row r="48" spans="1:9" ht="15">
      <c r="A48" s="6" t="s">
        <v>76</v>
      </c>
      <c r="B48" s="131" t="s">
        <v>113</v>
      </c>
      <c r="C48" s="131" t="s">
        <v>10</v>
      </c>
      <c r="D48" s="1" t="s">
        <v>112</v>
      </c>
      <c r="E48" s="9" t="s">
        <v>12</v>
      </c>
      <c r="F48" s="10">
        <v>1</v>
      </c>
      <c r="G48" s="11"/>
      <c r="H48" s="12"/>
      <c r="I48" s="13"/>
    </row>
    <row r="49" spans="1:9" ht="15">
      <c r="A49" s="6" t="s">
        <v>77</v>
      </c>
      <c r="B49" s="131" t="s">
        <v>115</v>
      </c>
      <c r="C49" s="131" t="s">
        <v>10</v>
      </c>
      <c r="D49" s="1" t="s">
        <v>114</v>
      </c>
      <c r="E49" s="9" t="s">
        <v>12</v>
      </c>
      <c r="F49" s="10">
        <v>1</v>
      </c>
      <c r="G49" s="11"/>
      <c r="H49" s="12"/>
      <c r="I49" s="13"/>
    </row>
    <row r="50" spans="1:9" ht="62.25" customHeight="1">
      <c r="A50" s="6" t="s">
        <v>186</v>
      </c>
      <c r="B50" s="131">
        <v>103189</v>
      </c>
      <c r="C50" s="131" t="s">
        <v>98</v>
      </c>
      <c r="D50" s="3" t="s">
        <v>116</v>
      </c>
      <c r="E50" s="9" t="s">
        <v>12</v>
      </c>
      <c r="F50" s="10">
        <v>1</v>
      </c>
      <c r="G50" s="11"/>
      <c r="H50" s="12"/>
      <c r="I50" s="13"/>
    </row>
    <row r="51" spans="1:9" ht="60">
      <c r="A51" s="6" t="s">
        <v>187</v>
      </c>
      <c r="B51" s="131">
        <v>103192</v>
      </c>
      <c r="C51" s="131" t="s">
        <v>98</v>
      </c>
      <c r="D51" s="3" t="s">
        <v>117</v>
      </c>
      <c r="E51" s="9" t="s">
        <v>12</v>
      </c>
      <c r="F51" s="10">
        <v>1</v>
      </c>
      <c r="G51" s="11"/>
      <c r="H51" s="12"/>
      <c r="I51" s="13"/>
    </row>
    <row r="52" spans="1:9" ht="60.75" customHeight="1">
      <c r="A52" s="6" t="s">
        <v>188</v>
      </c>
      <c r="B52" s="131">
        <v>103193</v>
      </c>
      <c r="C52" s="131" t="s">
        <v>98</v>
      </c>
      <c r="D52" s="3" t="s">
        <v>272</v>
      </c>
      <c r="E52" s="9" t="s">
        <v>12</v>
      </c>
      <c r="F52" s="10">
        <v>1</v>
      </c>
      <c r="G52" s="11"/>
      <c r="H52" s="12"/>
      <c r="I52" s="13"/>
    </row>
    <row r="53" spans="1:9" ht="63.75" customHeight="1">
      <c r="A53" s="6" t="s">
        <v>189</v>
      </c>
      <c r="B53" s="131">
        <v>103187</v>
      </c>
      <c r="C53" s="131" t="s">
        <v>98</v>
      </c>
      <c r="D53" s="3" t="s">
        <v>118</v>
      </c>
      <c r="E53" s="9" t="s">
        <v>12</v>
      </c>
      <c r="F53" s="10">
        <v>1</v>
      </c>
      <c r="G53" s="11"/>
      <c r="H53" s="12"/>
      <c r="I53" s="13"/>
    </row>
    <row r="54" spans="1:9" ht="32.25" customHeight="1">
      <c r="A54" s="69" t="s">
        <v>33</v>
      </c>
      <c r="B54" s="70"/>
      <c r="C54" s="70"/>
      <c r="D54" s="71" t="s">
        <v>119</v>
      </c>
      <c r="E54" s="72"/>
      <c r="F54" s="73"/>
      <c r="G54" s="74"/>
      <c r="H54" s="75"/>
      <c r="I54" s="76">
        <f>SUM(I55:I55)</f>
        <v>0</v>
      </c>
    </row>
    <row r="55" spans="1:9" s="90" customFormat="1" ht="18" customHeight="1">
      <c r="A55" s="6" t="s">
        <v>34</v>
      </c>
      <c r="B55" s="131" t="s">
        <v>121</v>
      </c>
      <c r="C55" s="29" t="s">
        <v>10</v>
      </c>
      <c r="D55" s="1" t="s">
        <v>120</v>
      </c>
      <c r="E55" s="9" t="s">
        <v>19</v>
      </c>
      <c r="F55" s="42">
        <v>245</v>
      </c>
      <c r="G55" s="43"/>
      <c r="H55" s="89"/>
      <c r="I55" s="44"/>
    </row>
    <row r="56" spans="1:9" s="90" customFormat="1" ht="27.75" customHeight="1">
      <c r="A56" s="69" t="s">
        <v>35</v>
      </c>
      <c r="B56" s="70"/>
      <c r="C56" s="70"/>
      <c r="D56" s="71" t="s">
        <v>151</v>
      </c>
      <c r="E56" s="72"/>
      <c r="F56" s="73"/>
      <c r="G56" s="74"/>
      <c r="H56" s="75"/>
      <c r="I56" s="76">
        <f>I59+I60+I61+I62+I63+I64+I65+I66+I67+I69+I70+I71+I72+I74+I75+I76+I77+I78+I80+I81+I82+I84+I85+I86+I88+I89+I91+I92+I93+I94</f>
        <v>0</v>
      </c>
    </row>
    <row r="57" spans="1:9" s="90" customFormat="1" ht="18" customHeight="1">
      <c r="A57" s="69" t="s">
        <v>36</v>
      </c>
      <c r="B57" s="70"/>
      <c r="C57" s="70"/>
      <c r="D57" s="71" t="s">
        <v>152</v>
      </c>
      <c r="E57" s="72"/>
      <c r="F57" s="73"/>
      <c r="G57" s="74"/>
      <c r="H57" s="75"/>
      <c r="I57" s="76">
        <f>I58+I68</f>
        <v>0</v>
      </c>
    </row>
    <row r="58" spans="1:11" s="90" customFormat="1" ht="18" customHeight="1">
      <c r="A58" s="69" t="s">
        <v>190</v>
      </c>
      <c r="B58" s="70"/>
      <c r="C58" s="70"/>
      <c r="D58" s="71" t="s">
        <v>46</v>
      </c>
      <c r="E58" s="72"/>
      <c r="F58" s="73"/>
      <c r="G58" s="74"/>
      <c r="H58" s="75"/>
      <c r="I58" s="76">
        <f>SUM(I59:I67)</f>
        <v>0</v>
      </c>
      <c r="K58" s="141"/>
    </row>
    <row r="59" spans="1:9" s="90" customFormat="1" ht="18" customHeight="1">
      <c r="A59" s="6" t="s">
        <v>191</v>
      </c>
      <c r="B59" s="131" t="s">
        <v>153</v>
      </c>
      <c r="C59" s="131" t="s">
        <v>10</v>
      </c>
      <c r="D59" s="8" t="s">
        <v>154</v>
      </c>
      <c r="E59" s="127" t="s">
        <v>11</v>
      </c>
      <c r="F59" s="42">
        <f>MEMÓRIA!D30</f>
        <v>72</v>
      </c>
      <c r="G59" s="43"/>
      <c r="H59" s="89"/>
      <c r="I59" s="44"/>
    </row>
    <row r="60" spans="1:9" s="90" customFormat="1" ht="18" customHeight="1">
      <c r="A60" s="6" t="s">
        <v>192</v>
      </c>
      <c r="B60" s="131" t="s">
        <v>155</v>
      </c>
      <c r="C60" s="131" t="s">
        <v>10</v>
      </c>
      <c r="D60" s="8" t="s">
        <v>156</v>
      </c>
      <c r="E60" s="127" t="s">
        <v>11</v>
      </c>
      <c r="F60" s="42">
        <f>MEMÓRIA!D31</f>
        <v>78</v>
      </c>
      <c r="G60" s="43"/>
      <c r="H60" s="89"/>
      <c r="I60" s="44"/>
    </row>
    <row r="61" spans="1:9" s="90" customFormat="1" ht="24.75" customHeight="1">
      <c r="A61" s="6" t="s">
        <v>193</v>
      </c>
      <c r="B61" s="131" t="s">
        <v>53</v>
      </c>
      <c r="C61" s="131" t="s">
        <v>10</v>
      </c>
      <c r="D61" s="8" t="s">
        <v>47</v>
      </c>
      <c r="E61" s="127" t="s">
        <v>20</v>
      </c>
      <c r="F61" s="42">
        <f>MEMÓRIA!D32</f>
        <v>4.32</v>
      </c>
      <c r="G61" s="43"/>
      <c r="H61" s="89"/>
      <c r="I61" s="44"/>
    </row>
    <row r="62" spans="1:9" s="90" customFormat="1" ht="26.25" customHeight="1">
      <c r="A62" s="6" t="s">
        <v>194</v>
      </c>
      <c r="B62" s="131">
        <v>101616</v>
      </c>
      <c r="C62" s="131" t="s">
        <v>98</v>
      </c>
      <c r="D62" s="8" t="s">
        <v>157</v>
      </c>
      <c r="E62" s="127" t="s">
        <v>19</v>
      </c>
      <c r="F62" s="42">
        <f>MEMÓRIA!D33</f>
        <v>14.4</v>
      </c>
      <c r="G62" s="43"/>
      <c r="H62" s="89"/>
      <c r="I62" s="44"/>
    </row>
    <row r="63" spans="1:9" s="90" customFormat="1" ht="18" customHeight="1">
      <c r="A63" s="6" t="s">
        <v>195</v>
      </c>
      <c r="B63" s="130" t="s">
        <v>54</v>
      </c>
      <c r="C63" s="131" t="s">
        <v>10</v>
      </c>
      <c r="D63" s="8" t="s">
        <v>48</v>
      </c>
      <c r="E63" s="127" t="s">
        <v>20</v>
      </c>
      <c r="F63" s="42">
        <f>MEMÓRIA!D34</f>
        <v>0.7200000000000001</v>
      </c>
      <c r="G63" s="43"/>
      <c r="H63" s="89"/>
      <c r="I63" s="44"/>
    </row>
    <row r="64" spans="1:9" s="90" customFormat="1" ht="18" customHeight="1">
      <c r="A64" s="6" t="s">
        <v>196</v>
      </c>
      <c r="B64" s="131" t="s">
        <v>57</v>
      </c>
      <c r="C64" s="131" t="s">
        <v>10</v>
      </c>
      <c r="D64" s="8" t="s">
        <v>51</v>
      </c>
      <c r="E64" s="127" t="s">
        <v>19</v>
      </c>
      <c r="F64" s="42">
        <f>MEMÓRIA!D35</f>
        <v>43.199999999999996</v>
      </c>
      <c r="G64" s="43"/>
      <c r="H64" s="89"/>
      <c r="I64" s="44"/>
    </row>
    <row r="65" spans="1:9" s="90" customFormat="1" ht="18" customHeight="1">
      <c r="A65" s="6" t="s">
        <v>197</v>
      </c>
      <c r="B65" s="131" t="s">
        <v>55</v>
      </c>
      <c r="C65" s="131" t="s">
        <v>10</v>
      </c>
      <c r="D65" s="8" t="s">
        <v>158</v>
      </c>
      <c r="E65" s="127" t="s">
        <v>20</v>
      </c>
      <c r="F65" s="42">
        <f>MEMÓRIA!D36</f>
        <v>4.32</v>
      </c>
      <c r="G65" s="43"/>
      <c r="H65" s="89"/>
      <c r="I65" s="44"/>
    </row>
    <row r="66" spans="1:9" s="90" customFormat="1" ht="18" customHeight="1">
      <c r="A66" s="6" t="s">
        <v>221</v>
      </c>
      <c r="B66" s="131" t="s">
        <v>56</v>
      </c>
      <c r="C66" s="131" t="s">
        <v>10</v>
      </c>
      <c r="D66" s="8" t="s">
        <v>50</v>
      </c>
      <c r="E66" s="127" t="s">
        <v>20</v>
      </c>
      <c r="F66" s="42">
        <f>MEMÓRIA!D37</f>
        <v>4.32</v>
      </c>
      <c r="G66" s="43"/>
      <c r="H66" s="89"/>
      <c r="I66" s="44"/>
    </row>
    <row r="67" spans="1:9" s="90" customFormat="1" ht="18" customHeight="1">
      <c r="A67" s="6" t="s">
        <v>222</v>
      </c>
      <c r="B67" s="131" t="s">
        <v>58</v>
      </c>
      <c r="C67" s="131" t="s">
        <v>10</v>
      </c>
      <c r="D67" s="8" t="s">
        <v>159</v>
      </c>
      <c r="E67" s="134" t="s">
        <v>14</v>
      </c>
      <c r="F67" s="42">
        <f>MEMÓRIA!D38</f>
        <v>302.40000000000003</v>
      </c>
      <c r="G67" s="43"/>
      <c r="H67" s="89"/>
      <c r="I67" s="44"/>
    </row>
    <row r="68" spans="1:9" s="90" customFormat="1" ht="18" customHeight="1">
      <c r="A68" s="69" t="s">
        <v>198</v>
      </c>
      <c r="B68" s="70"/>
      <c r="C68" s="70"/>
      <c r="D68" s="71" t="s">
        <v>160</v>
      </c>
      <c r="E68" s="72"/>
      <c r="F68" s="73"/>
      <c r="G68" s="74"/>
      <c r="H68" s="75"/>
      <c r="I68" s="76"/>
    </row>
    <row r="69" spans="1:9" s="90" customFormat="1" ht="18" customHeight="1">
      <c r="A69" s="6" t="s">
        <v>223</v>
      </c>
      <c r="B69" s="131" t="s">
        <v>57</v>
      </c>
      <c r="C69" s="131" t="s">
        <v>10</v>
      </c>
      <c r="D69" s="7" t="s">
        <v>51</v>
      </c>
      <c r="E69" s="127" t="s">
        <v>19</v>
      </c>
      <c r="F69" s="136">
        <f>MEMÓRIA!D40</f>
        <v>10</v>
      </c>
      <c r="G69" s="43"/>
      <c r="H69" s="89"/>
      <c r="I69" s="44"/>
    </row>
    <row r="70" spans="1:9" s="90" customFormat="1" ht="18" customHeight="1">
      <c r="A70" s="6" t="s">
        <v>224</v>
      </c>
      <c r="B70" s="131" t="s">
        <v>55</v>
      </c>
      <c r="C70" s="131" t="s">
        <v>10</v>
      </c>
      <c r="D70" s="7" t="s">
        <v>158</v>
      </c>
      <c r="E70" s="127" t="s">
        <v>20</v>
      </c>
      <c r="F70" s="136">
        <f>MEMÓRIA!D41</f>
        <v>1.0000000000000002</v>
      </c>
      <c r="G70" s="43"/>
      <c r="H70" s="89"/>
      <c r="I70" s="44"/>
    </row>
    <row r="71" spans="1:9" s="90" customFormat="1" ht="18" customHeight="1">
      <c r="A71" s="6" t="s">
        <v>225</v>
      </c>
      <c r="B71" s="131" t="s">
        <v>56</v>
      </c>
      <c r="C71" s="131" t="s">
        <v>10</v>
      </c>
      <c r="D71" s="7" t="s">
        <v>50</v>
      </c>
      <c r="E71" s="127" t="s">
        <v>20</v>
      </c>
      <c r="F71" s="136">
        <f>MEMÓRIA!D42</f>
        <v>1.0000000000000002</v>
      </c>
      <c r="G71" s="43"/>
      <c r="H71" s="89"/>
      <c r="I71" s="44"/>
    </row>
    <row r="72" spans="1:9" s="90" customFormat="1" ht="18" customHeight="1">
      <c r="A72" s="6" t="s">
        <v>226</v>
      </c>
      <c r="B72" s="131" t="s">
        <v>58</v>
      </c>
      <c r="C72" s="131" t="s">
        <v>10</v>
      </c>
      <c r="D72" s="7" t="s">
        <v>159</v>
      </c>
      <c r="E72" s="134" t="s">
        <v>14</v>
      </c>
      <c r="F72" s="140">
        <f>MEMÓRIA!D43</f>
        <v>100.00000000000003</v>
      </c>
      <c r="G72" s="43"/>
      <c r="H72" s="89"/>
      <c r="I72" s="44"/>
    </row>
    <row r="73" spans="1:9" s="90" customFormat="1" ht="18" customHeight="1">
      <c r="A73" s="69" t="s">
        <v>37</v>
      </c>
      <c r="B73" s="70"/>
      <c r="C73" s="70"/>
      <c r="D73" s="71" t="s">
        <v>161</v>
      </c>
      <c r="E73" s="72"/>
      <c r="F73" s="73"/>
      <c r="G73" s="74"/>
      <c r="H73" s="75"/>
      <c r="I73" s="76">
        <f>SUM(I74:I78)</f>
        <v>0</v>
      </c>
    </row>
    <row r="74" spans="1:9" s="90" customFormat="1" ht="30" customHeight="1">
      <c r="A74" s="6" t="s">
        <v>227</v>
      </c>
      <c r="B74" s="134" t="s">
        <v>162</v>
      </c>
      <c r="C74" s="131" t="s">
        <v>10</v>
      </c>
      <c r="D74" s="8" t="s">
        <v>163</v>
      </c>
      <c r="E74" s="134" t="s">
        <v>20</v>
      </c>
      <c r="F74" s="140">
        <f>MEMÓRIA!D45</f>
        <v>184.79999999999998</v>
      </c>
      <c r="G74" s="43"/>
      <c r="H74" s="89"/>
      <c r="I74" s="44"/>
    </row>
    <row r="75" spans="1:9" s="90" customFormat="1" ht="33" customHeight="1">
      <c r="A75" s="6" t="s">
        <v>228</v>
      </c>
      <c r="B75" s="131" t="s">
        <v>96</v>
      </c>
      <c r="C75" s="131" t="s">
        <v>10</v>
      </c>
      <c r="D75" s="137" t="s">
        <v>95</v>
      </c>
      <c r="E75" s="127" t="s">
        <v>19</v>
      </c>
      <c r="F75" s="136">
        <f>MEMÓRIA!D46</f>
        <v>308</v>
      </c>
      <c r="G75" s="43"/>
      <c r="H75" s="89"/>
      <c r="I75" s="44"/>
    </row>
    <row r="76" spans="1:9" s="90" customFormat="1" ht="18" customHeight="1">
      <c r="A76" s="6" t="s">
        <v>229</v>
      </c>
      <c r="B76" s="131" t="s">
        <v>164</v>
      </c>
      <c r="C76" s="131" t="s">
        <v>10</v>
      </c>
      <c r="D76" s="7" t="s">
        <v>165</v>
      </c>
      <c r="E76" s="127" t="s">
        <v>20</v>
      </c>
      <c r="F76" s="136">
        <f>MEMÓRIA!D47</f>
        <v>15.4</v>
      </c>
      <c r="G76" s="43"/>
      <c r="H76" s="89"/>
      <c r="I76" s="44"/>
    </row>
    <row r="77" spans="1:9" s="90" customFormat="1" ht="18" customHeight="1">
      <c r="A77" s="6" t="s">
        <v>230</v>
      </c>
      <c r="B77" s="131" t="s">
        <v>166</v>
      </c>
      <c r="C77" s="131" t="s">
        <v>10</v>
      </c>
      <c r="D77" s="7" t="s">
        <v>167</v>
      </c>
      <c r="E77" s="127" t="s">
        <v>20</v>
      </c>
      <c r="F77" s="136">
        <f>MEMÓRIA!D48</f>
        <v>15.4</v>
      </c>
      <c r="G77" s="43"/>
      <c r="H77" s="89"/>
      <c r="I77" s="44"/>
    </row>
    <row r="78" spans="1:9" s="90" customFormat="1" ht="18" customHeight="1">
      <c r="A78" s="6" t="s">
        <v>231</v>
      </c>
      <c r="B78" s="131" t="s">
        <v>168</v>
      </c>
      <c r="C78" s="131" t="s">
        <v>10</v>
      </c>
      <c r="D78" s="7" t="s">
        <v>169</v>
      </c>
      <c r="E78" s="127" t="s">
        <v>20</v>
      </c>
      <c r="F78" s="136">
        <f>MEMÓRIA!D49</f>
        <v>154</v>
      </c>
      <c r="G78" s="43"/>
      <c r="H78" s="89"/>
      <c r="I78" s="44"/>
    </row>
    <row r="79" spans="1:9" s="90" customFormat="1" ht="18" customHeight="1">
      <c r="A79" s="69" t="s">
        <v>38</v>
      </c>
      <c r="B79" s="70"/>
      <c r="C79" s="70"/>
      <c r="D79" s="71" t="s">
        <v>170</v>
      </c>
      <c r="E79" s="72"/>
      <c r="F79" s="73"/>
      <c r="G79" s="74"/>
      <c r="H79" s="75"/>
      <c r="I79" s="76">
        <f>SUM(I80:I82)</f>
        <v>0</v>
      </c>
    </row>
    <row r="80" spans="1:9" s="90" customFormat="1" ht="27" customHeight="1">
      <c r="A80" s="6" t="s">
        <v>232</v>
      </c>
      <c r="B80" s="131" t="s">
        <v>171</v>
      </c>
      <c r="C80" s="131" t="s">
        <v>10</v>
      </c>
      <c r="D80" s="8" t="s">
        <v>172</v>
      </c>
      <c r="E80" s="127" t="s">
        <v>19</v>
      </c>
      <c r="F80" s="136">
        <f>MEMÓRIA!D51</f>
        <v>70.8</v>
      </c>
      <c r="G80" s="43"/>
      <c r="H80" s="89"/>
      <c r="I80" s="44"/>
    </row>
    <row r="81" spans="1:9" s="90" customFormat="1" ht="18" customHeight="1">
      <c r="A81" s="6" t="s">
        <v>233</v>
      </c>
      <c r="B81" s="131" t="s">
        <v>28</v>
      </c>
      <c r="C81" s="131" t="s">
        <v>10</v>
      </c>
      <c r="D81" s="7" t="s">
        <v>26</v>
      </c>
      <c r="E81" s="127" t="s">
        <v>19</v>
      </c>
      <c r="F81" s="136">
        <f>MEMÓRIA!D52</f>
        <v>55.2</v>
      </c>
      <c r="G81" s="43"/>
      <c r="H81" s="89"/>
      <c r="I81" s="44"/>
    </row>
    <row r="82" spans="1:9" s="90" customFormat="1" ht="18" customHeight="1">
      <c r="A82" s="6" t="s">
        <v>234</v>
      </c>
      <c r="B82" s="131" t="s">
        <v>29</v>
      </c>
      <c r="C82" s="131" t="s">
        <v>10</v>
      </c>
      <c r="D82" s="7" t="s">
        <v>27</v>
      </c>
      <c r="E82" s="127" t="s">
        <v>19</v>
      </c>
      <c r="F82" s="136">
        <f>MEMÓRIA!D53</f>
        <v>55.2</v>
      </c>
      <c r="G82" s="43"/>
      <c r="H82" s="89"/>
      <c r="I82" s="44"/>
    </row>
    <row r="83" spans="1:9" s="90" customFormat="1" ht="18" customHeight="1">
      <c r="A83" s="69" t="s">
        <v>39</v>
      </c>
      <c r="B83" s="70"/>
      <c r="C83" s="70"/>
      <c r="D83" s="71" t="s">
        <v>173</v>
      </c>
      <c r="E83" s="72"/>
      <c r="F83" s="73"/>
      <c r="G83" s="74"/>
      <c r="H83" s="75"/>
      <c r="I83" s="76">
        <f>SUM(I84:I86)</f>
        <v>0</v>
      </c>
    </row>
    <row r="84" spans="1:9" s="90" customFormat="1" ht="33.75" customHeight="1">
      <c r="A84" s="6" t="s">
        <v>235</v>
      </c>
      <c r="B84" s="134" t="s">
        <v>174</v>
      </c>
      <c r="C84" s="131" t="s">
        <v>10</v>
      </c>
      <c r="D84" s="137" t="s">
        <v>175</v>
      </c>
      <c r="E84" s="134" t="s">
        <v>11</v>
      </c>
      <c r="F84" s="140">
        <f>MEMÓRIA!D55</f>
        <v>115</v>
      </c>
      <c r="G84" s="43"/>
      <c r="H84" s="89"/>
      <c r="I84" s="44"/>
    </row>
    <row r="85" spans="1:9" s="90" customFormat="1" ht="30.75" customHeight="1">
      <c r="A85" s="6" t="s">
        <v>236</v>
      </c>
      <c r="B85" s="131" t="s">
        <v>176</v>
      </c>
      <c r="C85" s="131" t="s">
        <v>10</v>
      </c>
      <c r="D85" s="8" t="s">
        <v>177</v>
      </c>
      <c r="E85" s="127" t="s">
        <v>19</v>
      </c>
      <c r="F85" s="136">
        <f>MEMÓRIA!D56</f>
        <v>2.5875</v>
      </c>
      <c r="G85" s="43"/>
      <c r="H85" s="89"/>
      <c r="I85" s="44"/>
    </row>
    <row r="86" spans="1:9" s="90" customFormat="1" ht="27.75" customHeight="1">
      <c r="A86" s="6" t="s">
        <v>237</v>
      </c>
      <c r="B86" s="131" t="s">
        <v>53</v>
      </c>
      <c r="C86" s="131" t="s">
        <v>10</v>
      </c>
      <c r="D86" s="8" t="s">
        <v>47</v>
      </c>
      <c r="E86" s="127" t="s">
        <v>20</v>
      </c>
      <c r="F86" s="136">
        <f>MEMÓRIA!D57</f>
        <v>69</v>
      </c>
      <c r="G86" s="43"/>
      <c r="H86" s="89"/>
      <c r="I86" s="44"/>
    </row>
    <row r="87" spans="1:9" s="90" customFormat="1" ht="15.75" customHeight="1">
      <c r="A87" s="69" t="s">
        <v>40</v>
      </c>
      <c r="B87" s="70"/>
      <c r="C87" s="70"/>
      <c r="D87" s="71" t="s">
        <v>178</v>
      </c>
      <c r="E87" s="72"/>
      <c r="F87" s="73"/>
      <c r="G87" s="74"/>
      <c r="H87" s="75"/>
      <c r="I87" s="76">
        <f>SUM(I88:I89)</f>
        <v>0</v>
      </c>
    </row>
    <row r="88" spans="1:9" s="90" customFormat="1" ht="30" customHeight="1">
      <c r="A88" s="6" t="s">
        <v>238</v>
      </c>
      <c r="B88" s="131" t="s">
        <v>179</v>
      </c>
      <c r="C88" s="131" t="s">
        <v>10</v>
      </c>
      <c r="D88" s="8" t="s">
        <v>180</v>
      </c>
      <c r="E88" s="134" t="s">
        <v>19</v>
      </c>
      <c r="F88" s="140">
        <f>MEMÓRIA!D59</f>
        <v>276</v>
      </c>
      <c r="G88" s="43"/>
      <c r="H88" s="89"/>
      <c r="I88" s="44"/>
    </row>
    <row r="89" spans="1:9" s="90" customFormat="1" ht="31.5" customHeight="1">
      <c r="A89" s="6" t="s">
        <v>239</v>
      </c>
      <c r="B89" s="131" t="s">
        <v>181</v>
      </c>
      <c r="C89" s="131" t="s">
        <v>10</v>
      </c>
      <c r="D89" s="8" t="s">
        <v>182</v>
      </c>
      <c r="E89" s="127" t="s">
        <v>19</v>
      </c>
      <c r="F89" s="136">
        <f>MEMÓRIA!D60</f>
        <v>12</v>
      </c>
      <c r="G89" s="43"/>
      <c r="H89" s="89"/>
      <c r="I89" s="44"/>
    </row>
    <row r="90" spans="1:11" s="90" customFormat="1" ht="21.75" customHeight="1">
      <c r="A90" s="69" t="s">
        <v>41</v>
      </c>
      <c r="B90" s="70"/>
      <c r="C90" s="70"/>
      <c r="D90" s="71" t="s">
        <v>242</v>
      </c>
      <c r="E90" s="72"/>
      <c r="F90" s="73"/>
      <c r="G90" s="74"/>
      <c r="H90" s="75"/>
      <c r="I90" s="76">
        <f>SUM(I91:I94)</f>
        <v>0</v>
      </c>
      <c r="K90" s="141"/>
    </row>
    <row r="91" spans="1:9" s="90" customFormat="1" ht="31.5" customHeight="1">
      <c r="A91" s="6" t="s">
        <v>243</v>
      </c>
      <c r="B91" s="131" t="s">
        <v>245</v>
      </c>
      <c r="C91" s="131" t="s">
        <v>10</v>
      </c>
      <c r="D91" s="5" t="s">
        <v>261</v>
      </c>
      <c r="E91" s="142">
        <v>4</v>
      </c>
      <c r="F91" s="135" t="s">
        <v>12</v>
      </c>
      <c r="G91" s="43"/>
      <c r="H91" s="89"/>
      <c r="I91" s="44"/>
    </row>
    <row r="92" spans="1:9" s="90" customFormat="1" ht="31.5" customHeight="1">
      <c r="A92" s="6" t="s">
        <v>244</v>
      </c>
      <c r="B92" s="131" t="s">
        <v>246</v>
      </c>
      <c r="C92" s="131" t="s">
        <v>10</v>
      </c>
      <c r="D92" s="3" t="s">
        <v>247</v>
      </c>
      <c r="E92" s="136">
        <v>8</v>
      </c>
      <c r="F92" s="131" t="s">
        <v>12</v>
      </c>
      <c r="G92" s="43"/>
      <c r="H92" s="89"/>
      <c r="I92" s="44"/>
    </row>
    <row r="93" spans="1:9" s="90" customFormat="1" ht="31.5" customHeight="1">
      <c r="A93" s="6" t="s">
        <v>258</v>
      </c>
      <c r="B93" s="28" t="s">
        <v>254</v>
      </c>
      <c r="C93" s="131" t="s">
        <v>10</v>
      </c>
      <c r="D93" s="45" t="s">
        <v>255</v>
      </c>
      <c r="E93" s="123">
        <v>1</v>
      </c>
      <c r="F93" s="28" t="s">
        <v>12</v>
      </c>
      <c r="G93" s="43"/>
      <c r="H93" s="89"/>
      <c r="I93" s="44"/>
    </row>
    <row r="94" spans="1:9" s="90" customFormat="1" ht="31.5" customHeight="1">
      <c r="A94" s="6" t="s">
        <v>259</v>
      </c>
      <c r="B94" s="28" t="s">
        <v>256</v>
      </c>
      <c r="C94" s="131" t="s">
        <v>10</v>
      </c>
      <c r="D94" s="45" t="s">
        <v>257</v>
      </c>
      <c r="E94" s="123">
        <v>6</v>
      </c>
      <c r="F94" s="28" t="s">
        <v>12</v>
      </c>
      <c r="G94" s="43"/>
      <c r="H94" s="89"/>
      <c r="I94" s="44"/>
    </row>
    <row r="95" spans="1:9" s="90" customFormat="1" ht="36" customHeight="1">
      <c r="A95" s="69" t="s">
        <v>42</v>
      </c>
      <c r="B95" s="70"/>
      <c r="C95" s="70"/>
      <c r="D95" s="71" t="s">
        <v>273</v>
      </c>
      <c r="E95" s="72"/>
      <c r="F95" s="73"/>
      <c r="G95" s="74"/>
      <c r="H95" s="75"/>
      <c r="I95" s="76">
        <f>SUM(I96:I102)</f>
        <v>0</v>
      </c>
    </row>
    <row r="96" spans="1:9" s="90" customFormat="1" ht="31.5" customHeight="1">
      <c r="A96" s="150" t="s">
        <v>43</v>
      </c>
      <c r="B96" s="147" t="s">
        <v>53</v>
      </c>
      <c r="C96" s="9" t="s">
        <v>10</v>
      </c>
      <c r="D96" s="8" t="s">
        <v>47</v>
      </c>
      <c r="E96" s="151">
        <f>MEMÓRIA!D62</f>
        <v>0.75</v>
      </c>
      <c r="F96" s="24" t="s">
        <v>20</v>
      </c>
      <c r="G96" s="43"/>
      <c r="H96" s="89"/>
      <c r="I96" s="44"/>
    </row>
    <row r="97" spans="1:9" s="90" customFormat="1" ht="24" customHeight="1">
      <c r="A97" s="150" t="s">
        <v>275</v>
      </c>
      <c r="B97" s="24" t="s">
        <v>54</v>
      </c>
      <c r="C97" s="9" t="s">
        <v>10</v>
      </c>
      <c r="D97" s="23" t="s">
        <v>48</v>
      </c>
      <c r="E97" s="151">
        <f>MEMÓRIA!D63</f>
        <v>0.1875</v>
      </c>
      <c r="F97" s="24" t="s">
        <v>20</v>
      </c>
      <c r="G97" s="43"/>
      <c r="H97" s="89"/>
      <c r="I97" s="44"/>
    </row>
    <row r="98" spans="1:9" s="90" customFormat="1" ht="24" customHeight="1">
      <c r="A98" s="150" t="s">
        <v>276</v>
      </c>
      <c r="B98" s="24" t="s">
        <v>55</v>
      </c>
      <c r="C98" s="9" t="s">
        <v>10</v>
      </c>
      <c r="D98" s="23" t="s">
        <v>49</v>
      </c>
      <c r="E98" s="151">
        <f>MEMÓRIA!D64</f>
        <v>2.25</v>
      </c>
      <c r="F98" s="24" t="s">
        <v>20</v>
      </c>
      <c r="G98" s="43"/>
      <c r="H98" s="89"/>
      <c r="I98" s="44"/>
    </row>
    <row r="99" spans="1:9" s="90" customFormat="1" ht="24" customHeight="1">
      <c r="A99" s="150" t="s">
        <v>277</v>
      </c>
      <c r="B99" s="4" t="s">
        <v>56</v>
      </c>
      <c r="C99" s="9" t="s">
        <v>10</v>
      </c>
      <c r="D99" s="5" t="s">
        <v>50</v>
      </c>
      <c r="E99" s="151">
        <f>MEMÓRIA!D65</f>
        <v>2.25</v>
      </c>
      <c r="F99" s="24" t="s">
        <v>20</v>
      </c>
      <c r="G99" s="43"/>
      <c r="H99" s="89"/>
      <c r="I99" s="44"/>
    </row>
    <row r="100" spans="1:9" s="90" customFormat="1" ht="24" customHeight="1">
      <c r="A100" s="150" t="s">
        <v>278</v>
      </c>
      <c r="B100" s="24" t="s">
        <v>57</v>
      </c>
      <c r="C100" s="9" t="s">
        <v>10</v>
      </c>
      <c r="D100" s="23" t="s">
        <v>51</v>
      </c>
      <c r="E100" s="151">
        <f>MEMÓRIA!D66</f>
        <v>2.25</v>
      </c>
      <c r="F100" s="24" t="s">
        <v>19</v>
      </c>
      <c r="G100" s="43"/>
      <c r="H100" s="89"/>
      <c r="I100" s="44"/>
    </row>
    <row r="101" spans="1:9" s="90" customFormat="1" ht="24" customHeight="1">
      <c r="A101" s="150" t="s">
        <v>279</v>
      </c>
      <c r="B101" s="24" t="s">
        <v>58</v>
      </c>
      <c r="C101" s="9" t="s">
        <v>10</v>
      </c>
      <c r="D101" s="23" t="s">
        <v>52</v>
      </c>
      <c r="E101" s="151">
        <f>MEMÓRIA!D67</f>
        <v>135</v>
      </c>
      <c r="F101" s="24" t="s">
        <v>14</v>
      </c>
      <c r="G101" s="43"/>
      <c r="H101" s="89"/>
      <c r="I101" s="44"/>
    </row>
    <row r="102" spans="1:9" s="90" customFormat="1" ht="24" customHeight="1">
      <c r="A102" s="150" t="s">
        <v>280</v>
      </c>
      <c r="B102" s="24" t="s">
        <v>59</v>
      </c>
      <c r="C102" s="29" t="s">
        <v>10</v>
      </c>
      <c r="D102" s="25" t="s">
        <v>99</v>
      </c>
      <c r="E102" s="136">
        <f>MEMÓRIA!D68</f>
        <v>20</v>
      </c>
      <c r="F102" s="147" t="s">
        <v>19</v>
      </c>
      <c r="G102" s="43"/>
      <c r="H102" s="89"/>
      <c r="I102" s="44"/>
    </row>
    <row r="103" spans="1:9" ht="29.25" customHeight="1">
      <c r="A103" s="31"/>
      <c r="B103" s="32"/>
      <c r="C103" s="32"/>
      <c r="D103" s="33"/>
      <c r="E103" s="184" t="s">
        <v>60</v>
      </c>
      <c r="F103" s="184"/>
      <c r="G103" s="184"/>
      <c r="H103" s="184"/>
      <c r="I103" s="34">
        <f>I54+I44+I30+I24+I17+I56+I95</f>
        <v>0</v>
      </c>
    </row>
    <row r="105" spans="5:9" ht="15">
      <c r="E105" s="185" t="s">
        <v>260</v>
      </c>
      <c r="F105" s="185"/>
      <c r="G105" s="185"/>
      <c r="H105" s="185"/>
      <c r="I105" s="185"/>
    </row>
    <row r="106" spans="5:9" ht="15">
      <c r="E106" s="18"/>
      <c r="G106" s="18"/>
      <c r="H106" s="18"/>
      <c r="I106" s="18"/>
    </row>
    <row r="108" spans="5:9" ht="15">
      <c r="E108" s="185" t="s">
        <v>61</v>
      </c>
      <c r="F108" s="185"/>
      <c r="G108" s="185"/>
      <c r="H108" s="185"/>
      <c r="I108" s="185"/>
    </row>
    <row r="109" spans="5:9" ht="15">
      <c r="E109" s="185" t="s">
        <v>62</v>
      </c>
      <c r="F109" s="185"/>
      <c r="G109" s="185"/>
      <c r="H109" s="185"/>
      <c r="I109" s="185"/>
    </row>
    <row r="110" spans="5:9" ht="15">
      <c r="E110" s="185" t="s">
        <v>63</v>
      </c>
      <c r="F110" s="185"/>
      <c r="G110" s="185"/>
      <c r="H110" s="185"/>
      <c r="I110" s="185"/>
    </row>
    <row r="111" spans="5:9" ht="15">
      <c r="E111" s="185"/>
      <c r="F111" s="185"/>
      <c r="G111" s="185"/>
      <c r="H111" s="185"/>
      <c r="I111" s="185"/>
    </row>
  </sheetData>
  <mergeCells count="9">
    <mergeCell ref="E109:I109"/>
    <mergeCell ref="E110:I110"/>
    <mergeCell ref="E111:I111"/>
    <mergeCell ref="E103:H103"/>
    <mergeCell ref="G5:G7"/>
    <mergeCell ref="G9:G12"/>
    <mergeCell ref="E105:I105"/>
    <mergeCell ref="E108:I108"/>
    <mergeCell ref="A8:I8"/>
  </mergeCells>
  <conditionalFormatting sqref="A17:I17 A19:A20 I40:I43 F40:F43 E19:I20 C19:C20 E22:I22 C22 F38 I38 C25:C27 E32:F34 I32:I36 F35:F36 A56 I56 E56:G56 A88:A89 F88:G89 A31:A43 A91:A94 E91:G94 I91:I94 A22:A27 I23 E23:G23 F48:G53 A48:A53 I48:I53 E50:E53 G96:G102 A96:A102 I96:I102">
    <cfRule type="expression" priority="482" dxfId="1">
      <formula>IF($L17="I",TRUE,FALSE)</formula>
    </cfRule>
    <cfRule type="expression" priority="483" dxfId="0">
      <formula>IF($L17="T",TRUE,FALSE)</formula>
    </cfRule>
  </conditionalFormatting>
  <conditionalFormatting sqref="C17 C19:C20 C22 C25:C27">
    <cfRule type="expression" priority="481" dxfId="89">
      <formula>IF($L17="I",TRUE,FALSE)</formula>
    </cfRule>
  </conditionalFormatting>
  <conditionalFormatting sqref="A30 I30 E30:G30">
    <cfRule type="expression" priority="459" dxfId="1">
      <formula>IF($L30="I",TRUE,FALSE)</formula>
    </cfRule>
    <cfRule type="expression" priority="460" dxfId="0">
      <formula>IF($L30="T",TRUE,FALSE)</formula>
    </cfRule>
  </conditionalFormatting>
  <conditionalFormatting sqref="A44 I44 E44:G44">
    <cfRule type="expression" priority="457" dxfId="1">
      <formula>IF($L44="I",TRUE,FALSE)</formula>
    </cfRule>
    <cfRule type="expression" priority="458" dxfId="0">
      <formula>IF($L44="T",TRUE,FALSE)</formula>
    </cfRule>
  </conditionalFormatting>
  <conditionalFormatting sqref="A54:A55 I54:I55 E54:G54 F55:G55 F59:G67 A59:A67 A69:A72 F69:G72 F74:G78 A74:A78 A80:A82 F80:G82 F84:G86 A84:A86 I59:I67 I69:I72 I74:I78 I80:I82 I84:I86">
    <cfRule type="expression" priority="447" dxfId="1">
      <formula>IF($L54="I",TRUE,FALSE)</formula>
    </cfRule>
    <cfRule type="expression" priority="448" dxfId="0">
      <formula>IF($L54="T",TRUE,FALSE)</formula>
    </cfRule>
  </conditionalFormatting>
  <conditionalFormatting sqref="I18 E18:G18 A18">
    <cfRule type="expression" priority="297" dxfId="1">
      <formula>IF($L18="I",TRUE,FALSE)</formula>
    </cfRule>
    <cfRule type="expression" priority="298" dxfId="0">
      <formula>IF($L18="T",TRUE,FALSE)</formula>
    </cfRule>
  </conditionalFormatting>
  <conditionalFormatting sqref="I21 E21:G21 A21">
    <cfRule type="expression" priority="295" dxfId="1">
      <formula>IF($L21="I",TRUE,FALSE)</formula>
    </cfRule>
    <cfRule type="expression" priority="296" dxfId="0">
      <formula>IF($L21="T",TRUE,FALSE)</formula>
    </cfRule>
  </conditionalFormatting>
  <conditionalFormatting sqref="E24:G24 I24">
    <cfRule type="expression" priority="284" dxfId="1">
      <formula>IF($L24="I",TRUE,FALSE)</formula>
    </cfRule>
    <cfRule type="expression" priority="285" dxfId="0">
      <formula>IF($L24="T",TRUE,FALSE)</formula>
    </cfRule>
  </conditionalFormatting>
  <conditionalFormatting sqref="F39 I39">
    <cfRule type="expression" priority="258" dxfId="1">
      <formula>IF($L39="I",TRUE,FALSE)</formula>
    </cfRule>
    <cfRule type="expression" priority="259" dxfId="0">
      <formula>IF($L39="T",TRUE,FALSE)</formula>
    </cfRule>
  </conditionalFormatting>
  <conditionalFormatting sqref="E45:G45 I45:I47 A45:A47 F46:G47">
    <cfRule type="expression" priority="228" dxfId="1">
      <formula>IF($L45="I",TRUE,FALSE)</formula>
    </cfRule>
    <cfRule type="expression" priority="229" dxfId="0">
      <formula>IF($L45="T",TRUE,FALSE)</formula>
    </cfRule>
  </conditionalFormatting>
  <conditionalFormatting sqref="E55 E59:E67">
    <cfRule type="expression" priority="157" dxfId="1">
      <formula>IF($L55="I",TRUE,FALSE)</formula>
    </cfRule>
    <cfRule type="expression" priority="158" dxfId="0">
      <formula>IF($L55="T",TRUE,FALSE)</formula>
    </cfRule>
  </conditionalFormatting>
  <conditionalFormatting sqref="E46:E49">
    <cfRule type="expression" priority="94" dxfId="1">
      <formula>IF($L46="I",TRUE,FALSE)</formula>
    </cfRule>
    <cfRule type="expression" priority="95" dxfId="0">
      <formula>IF($L46="T",TRUE,FALSE)</formula>
    </cfRule>
  </conditionalFormatting>
  <conditionalFormatting sqref="A55 A59:A67 A69:A72 A74:A78 A80:A82 A84:A86 A88:A89">
    <cfRule type="expression" priority="510" dxfId="1">
      <formula>IF(#REF!="I",TRUE,FALSE)</formula>
    </cfRule>
    <cfRule type="expression" priority="511" dxfId="0">
      <formula>IF(#REF!="T",TRUE,FALSE)</formula>
    </cfRule>
  </conditionalFormatting>
  <conditionalFormatting sqref="E38:E40">
    <cfRule type="expression" priority="87" dxfId="1">
      <formula>IF($L38="I",TRUE,FALSE)</formula>
    </cfRule>
    <cfRule type="expression" priority="88" dxfId="0">
      <formula>IF($L38="T",TRUE,FALSE)</formula>
    </cfRule>
  </conditionalFormatting>
  <conditionalFormatting sqref="B35:D35">
    <cfRule type="expression" priority="85" dxfId="1">
      <formula>IF($L35="I",TRUE,FALSE)</formula>
    </cfRule>
    <cfRule type="expression" priority="86" dxfId="0">
      <formula>IF($L35="T",TRUE,FALSE)</formula>
    </cfRule>
  </conditionalFormatting>
  <conditionalFormatting sqref="C35">
    <cfRule type="expression" priority="84" dxfId="89">
      <formula>IF($L35="I",TRUE,FALSE)</formula>
    </cfRule>
  </conditionalFormatting>
  <conditionalFormatting sqref="B36:D36">
    <cfRule type="expression" priority="82" dxfId="1">
      <formula>IF($L36="I",TRUE,FALSE)</formula>
    </cfRule>
    <cfRule type="expression" priority="83" dxfId="0">
      <formula>IF($L36="T",TRUE,FALSE)</formula>
    </cfRule>
  </conditionalFormatting>
  <conditionalFormatting sqref="C36">
    <cfRule type="expression" priority="81" dxfId="89">
      <formula>IF($L36="I",TRUE,FALSE)</formula>
    </cfRule>
  </conditionalFormatting>
  <conditionalFormatting sqref="C38:C41">
    <cfRule type="expression" priority="79" dxfId="1">
      <formula>IF($L38="I",TRUE,FALSE)</formula>
    </cfRule>
    <cfRule type="expression" priority="80" dxfId="0">
      <formula>IF($L38="T",TRUE,FALSE)</formula>
    </cfRule>
  </conditionalFormatting>
  <conditionalFormatting sqref="C38:C41">
    <cfRule type="expression" priority="78" dxfId="89">
      <formula>IF($L38="I",TRUE,FALSE)</formula>
    </cfRule>
  </conditionalFormatting>
  <conditionalFormatting sqref="G38:G40">
    <cfRule type="expression" priority="76" dxfId="1">
      <formula>IF($L38="I",TRUE,FALSE)</formula>
    </cfRule>
    <cfRule type="expression" priority="77" dxfId="0">
      <formula>IF($L38="T",TRUE,FALSE)</formula>
    </cfRule>
  </conditionalFormatting>
  <conditionalFormatting sqref="C37">
    <cfRule type="expression" priority="72" dxfId="1">
      <formula>IF($L37="I",TRUE,FALSE)</formula>
    </cfRule>
    <cfRule type="expression" priority="73" dxfId="0">
      <formula>IF($L37="T",TRUE,FALSE)</formula>
    </cfRule>
  </conditionalFormatting>
  <conditionalFormatting sqref="C37">
    <cfRule type="expression" priority="71" dxfId="89">
      <formula>IF($L37="I",TRUE,FALSE)</formula>
    </cfRule>
  </conditionalFormatting>
  <conditionalFormatting sqref="C42:C43">
    <cfRule type="expression" priority="64" dxfId="1">
      <formula>IF($L42="I",TRUE,FALSE)</formula>
    </cfRule>
    <cfRule type="expression" priority="65" dxfId="0">
      <formula>IF($L42="T",TRUE,FALSE)</formula>
    </cfRule>
  </conditionalFormatting>
  <conditionalFormatting sqref="C42:C43">
    <cfRule type="expression" priority="63" dxfId="89">
      <formula>IF($L42="I",TRUE,FALSE)</formula>
    </cfRule>
  </conditionalFormatting>
  <conditionalFormatting sqref="A57 I57 E57:G57">
    <cfRule type="expression" priority="59" dxfId="1">
      <formula>IF($L57="I",TRUE,FALSE)</formula>
    </cfRule>
    <cfRule type="expression" priority="60" dxfId="0">
      <formula>IF($L57="T",TRUE,FALSE)</formula>
    </cfRule>
  </conditionalFormatting>
  <conditionalFormatting sqref="A58 I58 E58:G58">
    <cfRule type="expression" priority="57" dxfId="1">
      <formula>IF($L58="I",TRUE,FALSE)</formula>
    </cfRule>
    <cfRule type="expression" priority="58" dxfId="0">
      <formula>IF($L58="T",TRUE,FALSE)</formula>
    </cfRule>
  </conditionalFormatting>
  <conditionalFormatting sqref="A68 I68 E68:G68">
    <cfRule type="expression" priority="55" dxfId="1">
      <formula>IF($L68="I",TRUE,FALSE)</formula>
    </cfRule>
    <cfRule type="expression" priority="56" dxfId="0">
      <formula>IF($L68="T",TRUE,FALSE)</formula>
    </cfRule>
  </conditionalFormatting>
  <conditionalFormatting sqref="E69:E72">
    <cfRule type="expression" priority="53" dxfId="1">
      <formula>IF($L69="I",TRUE,FALSE)</formula>
    </cfRule>
    <cfRule type="expression" priority="54" dxfId="0">
      <formula>IF($L69="T",TRUE,FALSE)</formula>
    </cfRule>
  </conditionalFormatting>
  <conditionalFormatting sqref="A73 I73 E73:G73">
    <cfRule type="expression" priority="51" dxfId="1">
      <formula>IF($L73="I",TRUE,FALSE)</formula>
    </cfRule>
    <cfRule type="expression" priority="52" dxfId="0">
      <formula>IF($L73="T",TRUE,FALSE)</formula>
    </cfRule>
  </conditionalFormatting>
  <conditionalFormatting sqref="E74:E78">
    <cfRule type="expression" priority="49" dxfId="1">
      <formula>IF($L74="I",TRUE,FALSE)</formula>
    </cfRule>
    <cfRule type="expression" priority="50" dxfId="0">
      <formula>IF($L74="T",TRUE,FALSE)</formula>
    </cfRule>
  </conditionalFormatting>
  <conditionalFormatting sqref="A79 I79 E79:G79">
    <cfRule type="expression" priority="47" dxfId="1">
      <formula>IF($L79="I",TRUE,FALSE)</formula>
    </cfRule>
    <cfRule type="expression" priority="48" dxfId="0">
      <formula>IF($L79="T",TRUE,FALSE)</formula>
    </cfRule>
  </conditionalFormatting>
  <conditionalFormatting sqref="E80:E82">
    <cfRule type="expression" priority="45" dxfId="1">
      <formula>IF($L80="I",TRUE,FALSE)</formula>
    </cfRule>
    <cfRule type="expression" priority="46" dxfId="0">
      <formula>IF($L80="T",TRUE,FALSE)</formula>
    </cfRule>
  </conditionalFormatting>
  <conditionalFormatting sqref="A83 I83 E83:G83">
    <cfRule type="expression" priority="43" dxfId="1">
      <formula>IF($L83="I",TRUE,FALSE)</formula>
    </cfRule>
    <cfRule type="expression" priority="44" dxfId="0">
      <formula>IF($L83="T",TRUE,FALSE)</formula>
    </cfRule>
  </conditionalFormatting>
  <conditionalFormatting sqref="E84:E86">
    <cfRule type="expression" priority="41" dxfId="1">
      <formula>IF($L84="I",TRUE,FALSE)</formula>
    </cfRule>
    <cfRule type="expression" priority="42" dxfId="0">
      <formula>IF($L84="T",TRUE,FALSE)</formula>
    </cfRule>
  </conditionalFormatting>
  <conditionalFormatting sqref="A87 I87 E87:G87">
    <cfRule type="expression" priority="39" dxfId="1">
      <formula>IF($L87="I",TRUE,FALSE)</formula>
    </cfRule>
    <cfRule type="expression" priority="40" dxfId="0">
      <formula>IF($L87="T",TRUE,FALSE)</formula>
    </cfRule>
  </conditionalFormatting>
  <conditionalFormatting sqref="E88:E89">
    <cfRule type="expression" priority="37" dxfId="1">
      <formula>IF($L88="I",TRUE,FALSE)</formula>
    </cfRule>
    <cfRule type="expression" priority="38" dxfId="0">
      <formula>IF($L88="T",TRUE,FALSE)</formula>
    </cfRule>
  </conditionalFormatting>
  <conditionalFormatting sqref="I88:I89">
    <cfRule type="expression" priority="35" dxfId="1">
      <formula>IF($L88="I",TRUE,FALSE)</formula>
    </cfRule>
    <cfRule type="expression" priority="36" dxfId="0">
      <formula>IF($L88="T",TRUE,FALSE)</formula>
    </cfRule>
  </conditionalFormatting>
  <conditionalFormatting sqref="A91:A94 A96:A102">
    <cfRule type="expression" priority="33" dxfId="1">
      <formula>IF(#REF!="I",TRUE,FALSE)</formula>
    </cfRule>
    <cfRule type="expression" priority="34" dxfId="0">
      <formula>IF(#REF!="T",TRUE,FALSE)</formula>
    </cfRule>
  </conditionalFormatting>
  <conditionalFormatting sqref="A90 I90 E90:G90">
    <cfRule type="expression" priority="29" dxfId="1">
      <formula>IF($L90="I",TRUE,FALSE)</formula>
    </cfRule>
    <cfRule type="expression" priority="30" dxfId="0">
      <formula>IF($L90="T",TRUE,FALSE)</formula>
    </cfRule>
  </conditionalFormatting>
  <conditionalFormatting sqref="E31:F31 I31 A31">
    <cfRule type="expression" priority="23" dxfId="1">
      <formula>IF($L31="I",TRUE,FALSE)</formula>
    </cfRule>
    <cfRule type="expression" priority="24" dxfId="0">
      <formula>IF($L31="T",TRUE,FALSE)</formula>
    </cfRule>
  </conditionalFormatting>
  <conditionalFormatting sqref="A28">
    <cfRule type="expression" priority="21" dxfId="1">
      <formula>IF($L28="I",TRUE,FALSE)</formula>
    </cfRule>
    <cfRule type="expression" priority="22" dxfId="0">
      <formula>IF($L28="T",TRUE,FALSE)</formula>
    </cfRule>
  </conditionalFormatting>
  <conditionalFormatting sqref="C28">
    <cfRule type="expression" priority="17" dxfId="89">
      <formula>IF($L28="I",TRUE,FALSE)</formula>
    </cfRule>
  </conditionalFormatting>
  <conditionalFormatting sqref="C28">
    <cfRule type="expression" priority="18" dxfId="1">
      <formula>IF($L28="I",TRUE,FALSE)</formula>
    </cfRule>
    <cfRule type="expression" priority="19" dxfId="0">
      <formula>IF($L28="T",TRUE,FALSE)</formula>
    </cfRule>
  </conditionalFormatting>
  <conditionalFormatting sqref="A95 I95 E95:G95">
    <cfRule type="expression" priority="15" dxfId="1">
      <formula>IF($L95="I",TRUE,FALSE)</formula>
    </cfRule>
    <cfRule type="expression" priority="16" dxfId="0">
      <formula>IF($L95="T",TRUE,FALSE)</formula>
    </cfRule>
  </conditionalFormatting>
  <conditionalFormatting sqref="B96:D96">
    <cfRule type="expression" priority="13" dxfId="1">
      <formula>IF($L96="I",TRUE,FALSE)</formula>
    </cfRule>
    <cfRule type="expression" priority="14" dxfId="0">
      <formula>IF($L96="T",TRUE,FALSE)</formula>
    </cfRule>
  </conditionalFormatting>
  <conditionalFormatting sqref="C96">
    <cfRule type="expression" priority="12" dxfId="89">
      <formula>IF($L96="I",TRUE,FALSE)</formula>
    </cfRule>
  </conditionalFormatting>
  <conditionalFormatting sqref="B97:D98 C99">
    <cfRule type="expression" priority="10" dxfId="1">
      <formula>IF($L97="I",TRUE,FALSE)</formula>
    </cfRule>
    <cfRule type="expression" priority="11" dxfId="0">
      <formula>IF($L97="T",TRUE,FALSE)</formula>
    </cfRule>
  </conditionalFormatting>
  <conditionalFormatting sqref="C97:C99">
    <cfRule type="expression" priority="9" dxfId="89">
      <formula>IF($L97="I",TRUE,FALSE)</formula>
    </cfRule>
  </conditionalFormatting>
  <conditionalFormatting sqref="B100:D101">
    <cfRule type="expression" priority="7" dxfId="1">
      <formula>IF($L100="I",TRUE,FALSE)</formula>
    </cfRule>
    <cfRule type="expression" priority="8" dxfId="0">
      <formula>IF($L100="T",TRUE,FALSE)</formula>
    </cfRule>
  </conditionalFormatting>
  <conditionalFormatting sqref="C100:C101">
    <cfRule type="expression" priority="6" dxfId="89">
      <formula>IF($L100="I",TRUE,FALSE)</formula>
    </cfRule>
  </conditionalFormatting>
  <conditionalFormatting sqref="A29">
    <cfRule type="expression" priority="4" dxfId="1">
      <formula>IF($L29="I",TRUE,FALSE)</formula>
    </cfRule>
    <cfRule type="expression" priority="5" dxfId="0">
      <formula>IF($L29="T",TRUE,FALSE)</formula>
    </cfRule>
  </conditionalFormatting>
  <conditionalFormatting sqref="C29">
    <cfRule type="expression" priority="1" dxfId="89">
      <formula>IF($L29="I",TRUE,FALSE)</formula>
    </cfRule>
  </conditionalFormatting>
  <conditionalFormatting sqref="C29">
    <cfRule type="expression" priority="2" dxfId="1">
      <formula>IF($L29="I",TRUE,FALSE)</formula>
    </cfRule>
    <cfRule type="expression" priority="3" dxfId="0">
      <formula>IF($L29="T",TRUE,FALSE)</formula>
    </cfRule>
  </conditionalFormatting>
  <printOptions horizontalCentered="1"/>
  <pageMargins left="0.1968503937007874" right="0.1968503937007874" top="0.7874015748031497" bottom="0.7874015748031497" header="0.31496062992125984" footer="0.31496062992125984"/>
  <pageSetup fitToHeight="2" fitToWidth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zoomScale="110" zoomScaleNormal="110" workbookViewId="0" topLeftCell="A1">
      <selection activeCell="C15" sqref="C15"/>
    </sheetView>
  </sheetViews>
  <sheetFormatPr defaultColWidth="9.140625" defaultRowHeight="15"/>
  <cols>
    <col min="2" max="2" width="57.00390625" style="0" customWidth="1"/>
    <col min="3" max="3" width="9.140625" style="38" customWidth="1"/>
    <col min="4" max="4" width="10.140625" style="51" customWidth="1"/>
    <col min="5" max="5" width="56.00390625" style="5" customWidth="1"/>
  </cols>
  <sheetData>
    <row r="1" spans="1:4" ht="15">
      <c r="A1" t="s">
        <v>2</v>
      </c>
      <c r="B1" t="s">
        <v>4</v>
      </c>
      <c r="C1" s="38" t="s">
        <v>12</v>
      </c>
      <c r="D1" s="51" t="s">
        <v>13</v>
      </c>
    </row>
    <row r="2" spans="1:5" ht="15">
      <c r="A2" s="55" t="s">
        <v>69</v>
      </c>
      <c r="B2" s="2" t="str">
        <f>Planilha1!D17</f>
        <v>SERVIÇOS PRELIMINARES</v>
      </c>
      <c r="C2" s="50"/>
      <c r="D2" s="52"/>
      <c r="E2" s="17"/>
    </row>
    <row r="3" spans="1:5" ht="30">
      <c r="A3" s="6" t="s">
        <v>70</v>
      </c>
      <c r="B3" s="5" t="str">
        <f>Planilha1!D18</f>
        <v>Levantamento planialmétrico cadastral com áreas até 50% de ocupação ‐ área até 20.000 m² (mínimo de 4.000 m²)</v>
      </c>
      <c r="C3" s="9" t="s">
        <v>19</v>
      </c>
      <c r="D3" s="53">
        <v>981.6</v>
      </c>
      <c r="E3" s="45" t="s">
        <v>135</v>
      </c>
    </row>
    <row r="4" spans="1:5" ht="25.5">
      <c r="A4" s="6" t="s">
        <v>71</v>
      </c>
      <c r="B4" s="6" t="str">
        <f>Planilha1!D19</f>
        <v>Taxa de mobilização e desmobilização de equipamentos para execução de levantamento topográfico</v>
      </c>
      <c r="C4" s="84" t="s">
        <v>86</v>
      </c>
      <c r="D4" s="53">
        <v>1</v>
      </c>
      <c r="E4" s="45"/>
    </row>
    <row r="5" spans="1:5" ht="15">
      <c r="A5" s="40" t="s">
        <v>72</v>
      </c>
      <c r="B5" s="39" t="str">
        <f>Planilha1!D20</f>
        <v>Projeto executivo de arquitetura em formato A1</v>
      </c>
      <c r="C5" s="41" t="s">
        <v>12</v>
      </c>
      <c r="D5" s="53">
        <v>1</v>
      </c>
      <c r="E5" s="45"/>
    </row>
    <row r="6" spans="1:5" ht="15">
      <c r="A6" s="14" t="s">
        <v>73</v>
      </c>
      <c r="B6" s="8" t="str">
        <f>Planilha1!D21</f>
        <v>Placa de identificação para obra</v>
      </c>
      <c r="C6" s="9" t="s">
        <v>19</v>
      </c>
      <c r="D6" s="53">
        <v>3</v>
      </c>
      <c r="E6" s="45" t="s">
        <v>93</v>
      </c>
    </row>
    <row r="7" spans="1:5" ht="30">
      <c r="A7" s="48" t="s">
        <v>74</v>
      </c>
      <c r="B7" s="5" t="str">
        <f>Planilha1!D22</f>
        <v>Aterro mecanizado por compensação, solo de 1ª categoria em campo aberto, sem compactação do aterro</v>
      </c>
      <c r="C7" s="41" t="s">
        <v>20</v>
      </c>
      <c r="D7" s="54">
        <f>(D3/2)*0.2</f>
        <v>98.16000000000001</v>
      </c>
      <c r="E7" s="47" t="s">
        <v>94</v>
      </c>
    </row>
    <row r="8" spans="1:5" s="46" customFormat="1" ht="45">
      <c r="A8" s="128" t="s">
        <v>141</v>
      </c>
      <c r="B8" s="5" t="s">
        <v>139</v>
      </c>
      <c r="C8" s="30" t="s">
        <v>19</v>
      </c>
      <c r="D8" s="53">
        <f>D3</f>
        <v>981.6</v>
      </c>
      <c r="E8" s="45" t="s">
        <v>135</v>
      </c>
    </row>
    <row r="9" spans="1:5" s="46" customFormat="1" ht="15">
      <c r="A9" s="61" t="s">
        <v>64</v>
      </c>
      <c r="B9" s="2" t="str">
        <f>Planilha1!D24</f>
        <v>PISOS</v>
      </c>
      <c r="C9" s="50"/>
      <c r="D9" s="52"/>
      <c r="E9" s="17"/>
    </row>
    <row r="10" spans="1:5" s="46" customFormat="1" ht="30">
      <c r="A10" s="40" t="s">
        <v>15</v>
      </c>
      <c r="B10" s="8" t="str">
        <f>Planilha1!D25</f>
        <v>Regularização e compactação mecanizada de superfície, sem controle do proctor normal</v>
      </c>
      <c r="C10" s="24" t="s">
        <v>19</v>
      </c>
      <c r="D10" s="53">
        <f>102+104.5+200</f>
        <v>406.5</v>
      </c>
      <c r="E10" s="45" t="s">
        <v>264</v>
      </c>
    </row>
    <row r="11" spans="1:5" s="46" customFormat="1" ht="24">
      <c r="A11" s="40" t="s">
        <v>16</v>
      </c>
      <c r="B11" s="25" t="str">
        <f>Planilha1!D26</f>
        <v>Execução de passeio (calçada) ou piso de concreto moldado in loco, usinado, acabamento convencional, não armado</v>
      </c>
      <c r="C11" s="24" t="s">
        <v>20</v>
      </c>
      <c r="D11" s="53">
        <f>104.5*0.07</f>
        <v>7.315</v>
      </c>
      <c r="E11" s="45" t="s">
        <v>265</v>
      </c>
    </row>
    <row r="12" spans="1:5" s="46" customFormat="1" ht="30.75" customHeight="1">
      <c r="A12" s="40" t="s">
        <v>17</v>
      </c>
      <c r="B12" s="5" t="s">
        <v>136</v>
      </c>
      <c r="C12" s="24" t="s">
        <v>19</v>
      </c>
      <c r="D12" s="53">
        <v>102</v>
      </c>
      <c r="E12" s="45" t="s">
        <v>137</v>
      </c>
    </row>
    <row r="13" spans="1:5" s="46" customFormat="1" ht="30.75" customHeight="1">
      <c r="A13" s="143"/>
      <c r="B13" s="1" t="s">
        <v>122</v>
      </c>
      <c r="C13" s="24" t="s">
        <v>11</v>
      </c>
      <c r="D13" s="53">
        <f>7.05+2.7+2+2.8+5.97+2.8+5.85+12.45+12.45+5.85+4.15</f>
        <v>64.07000000000001</v>
      </c>
      <c r="E13" s="45" t="s">
        <v>266</v>
      </c>
    </row>
    <row r="14" spans="1:5" s="46" customFormat="1" ht="30.75" customHeight="1">
      <c r="A14" s="143"/>
      <c r="B14" s="5" t="s">
        <v>288</v>
      </c>
      <c r="C14" s="24" t="s">
        <v>19</v>
      </c>
      <c r="D14" s="53">
        <v>200</v>
      </c>
      <c r="E14" s="45"/>
    </row>
    <row r="15" spans="1:5" ht="24.75" customHeight="1">
      <c r="A15" s="69" t="s">
        <v>21</v>
      </c>
      <c r="B15" s="15" t="str">
        <f>Planilha1!D30</f>
        <v>ILUMINAÇÃO</v>
      </c>
      <c r="C15" s="50"/>
      <c r="D15" s="52"/>
      <c r="E15" s="17"/>
    </row>
    <row r="16" spans="1:5" ht="30">
      <c r="A16" s="6" t="s">
        <v>22</v>
      </c>
      <c r="B16" s="3" t="str">
        <f>Planilha1!D32</f>
        <v>Poste telecônico reto em aço SAE 1010/1020 galvanizado a fogo, altura de 6,00 m</v>
      </c>
      <c r="C16" s="9" t="s">
        <v>12</v>
      </c>
      <c r="D16" s="53">
        <v>18</v>
      </c>
      <c r="E16" s="3" t="s">
        <v>267</v>
      </c>
    </row>
    <row r="17" spans="1:5" ht="30">
      <c r="A17" s="6" t="s">
        <v>25</v>
      </c>
      <c r="B17" s="3" t="str">
        <f>Planilha1!D33</f>
        <v>Suporte tubular de fixação em poste para 1 luminária tipo pétala</v>
      </c>
      <c r="C17" s="20" t="s">
        <v>12</v>
      </c>
      <c r="D17" s="53">
        <v>18</v>
      </c>
      <c r="E17" s="3" t="s">
        <v>267</v>
      </c>
    </row>
    <row r="18" spans="1:5" ht="30">
      <c r="A18" s="6" t="s">
        <v>66</v>
      </c>
      <c r="B18" s="3" t="str">
        <f>Planilha1!D34</f>
        <v>Luminária LED retangular para poste, fluxo luminoso de 14083 lm, eficiência mínima 135 lm/W ‐ potência de 104 W</v>
      </c>
      <c r="C18" s="20" t="s">
        <v>12</v>
      </c>
      <c r="D18" s="53">
        <v>18</v>
      </c>
      <c r="E18" s="3" t="s">
        <v>267</v>
      </c>
    </row>
    <row r="19" spans="1:5" ht="30">
      <c r="A19" s="6" t="s">
        <v>100</v>
      </c>
      <c r="B19" s="8" t="s">
        <v>47</v>
      </c>
      <c r="C19" s="24" t="s">
        <v>20</v>
      </c>
      <c r="D19" s="133">
        <f>145*0.5*0.15</f>
        <v>10.875</v>
      </c>
      <c r="E19" s="88" t="s">
        <v>268</v>
      </c>
    </row>
    <row r="20" spans="1:5" ht="15">
      <c r="A20" s="6" t="s">
        <v>101</v>
      </c>
      <c r="B20" s="23" t="s">
        <v>49</v>
      </c>
      <c r="C20" s="24" t="s">
        <v>20</v>
      </c>
      <c r="D20" s="133">
        <f>145*0.15*0.15</f>
        <v>3.2624999999999997</v>
      </c>
      <c r="E20" s="88" t="s">
        <v>269</v>
      </c>
    </row>
    <row r="21" spans="1:5" ht="15">
      <c r="A21" s="6" t="s">
        <v>102</v>
      </c>
      <c r="B21" s="1" t="s">
        <v>50</v>
      </c>
      <c r="C21" s="9" t="s">
        <v>20</v>
      </c>
      <c r="D21" s="133">
        <f>145*0.35*0.15</f>
        <v>7.6125</v>
      </c>
      <c r="E21" s="88" t="s">
        <v>270</v>
      </c>
    </row>
    <row r="22" spans="1:5" ht="15">
      <c r="A22" s="40" t="s">
        <v>103</v>
      </c>
      <c r="B22" t="s">
        <v>125</v>
      </c>
      <c r="C22" s="9" t="s">
        <v>20</v>
      </c>
      <c r="D22" s="133">
        <f>145*0.2*0.15</f>
        <v>4.35</v>
      </c>
      <c r="E22" s="88" t="s">
        <v>271</v>
      </c>
    </row>
    <row r="23" spans="1:5" ht="30">
      <c r="A23" s="40" t="s">
        <v>134</v>
      </c>
      <c r="B23" s="3" t="s">
        <v>127</v>
      </c>
      <c r="C23" s="9" t="s">
        <v>11</v>
      </c>
      <c r="D23" s="53">
        <f>145*2</f>
        <v>290</v>
      </c>
      <c r="E23" s="3"/>
    </row>
    <row r="24" spans="1:5" ht="30">
      <c r="A24" s="40" t="s">
        <v>183</v>
      </c>
      <c r="B24" s="3" t="s">
        <v>129</v>
      </c>
      <c r="C24" s="24" t="s">
        <v>11</v>
      </c>
      <c r="D24" s="53">
        <f>145*3</f>
        <v>435</v>
      </c>
      <c r="E24" s="3"/>
    </row>
    <row r="25" spans="1:5" ht="15">
      <c r="A25" s="40" t="s">
        <v>184</v>
      </c>
      <c r="B25" s="1" t="s">
        <v>131</v>
      </c>
      <c r="C25" s="4"/>
      <c r="D25" s="53">
        <v>200</v>
      </c>
      <c r="E25" s="3"/>
    </row>
    <row r="26" spans="1:5" ht="30">
      <c r="A26" s="40" t="s">
        <v>185</v>
      </c>
      <c r="B26" s="3" t="s">
        <v>149</v>
      </c>
      <c r="C26" s="24" t="s">
        <v>12</v>
      </c>
      <c r="D26" s="132">
        <v>6</v>
      </c>
      <c r="E26" s="3" t="s">
        <v>150</v>
      </c>
    </row>
    <row r="27" spans="1:5" ht="15">
      <c r="A27" s="69" t="s">
        <v>35</v>
      </c>
      <c r="B27" s="71" t="s">
        <v>151</v>
      </c>
      <c r="C27" s="72"/>
      <c r="D27" s="138"/>
      <c r="E27" s="139"/>
    </row>
    <row r="28" spans="1:5" ht="15">
      <c r="A28" s="69" t="s">
        <v>36</v>
      </c>
      <c r="B28" s="71" t="s">
        <v>152</v>
      </c>
      <c r="C28" s="72"/>
      <c r="D28" s="138"/>
      <c r="E28" s="139"/>
    </row>
    <row r="29" spans="1:5" ht="15">
      <c r="A29" s="69" t="s">
        <v>190</v>
      </c>
      <c r="B29" s="71" t="s">
        <v>46</v>
      </c>
      <c r="C29" s="72"/>
      <c r="D29" s="138"/>
      <c r="E29" s="139"/>
    </row>
    <row r="30" spans="1:5" ht="15">
      <c r="A30" s="6" t="s">
        <v>191</v>
      </c>
      <c r="B30" s="8" t="s">
        <v>154</v>
      </c>
      <c r="C30" s="127" t="s">
        <v>11</v>
      </c>
      <c r="D30" s="132">
        <f>14+14+22+22</f>
        <v>72</v>
      </c>
      <c r="E30" s="3" t="s">
        <v>199</v>
      </c>
    </row>
    <row r="31" spans="1:5" ht="15">
      <c r="A31" s="6" t="s">
        <v>192</v>
      </c>
      <c r="B31" s="8" t="s">
        <v>156</v>
      </c>
      <c r="C31" s="127" t="s">
        <v>11</v>
      </c>
      <c r="D31" s="132">
        <f>26*3</f>
        <v>78</v>
      </c>
      <c r="E31" s="3" t="s">
        <v>200</v>
      </c>
    </row>
    <row r="32" spans="1:5" ht="30">
      <c r="A32" s="6" t="s">
        <v>193</v>
      </c>
      <c r="B32" s="8" t="s">
        <v>47</v>
      </c>
      <c r="C32" s="127" t="s">
        <v>20</v>
      </c>
      <c r="D32" s="132">
        <f>72*0.2*0.3</f>
        <v>4.32</v>
      </c>
      <c r="E32" s="3" t="s">
        <v>201</v>
      </c>
    </row>
    <row r="33" spans="1:5" ht="30">
      <c r="A33" s="6" t="s">
        <v>194</v>
      </c>
      <c r="B33" s="8" t="s">
        <v>157</v>
      </c>
      <c r="C33" s="127" t="s">
        <v>19</v>
      </c>
      <c r="D33" s="132">
        <f>72*0.2</f>
        <v>14.4</v>
      </c>
      <c r="E33" s="3" t="s">
        <v>202</v>
      </c>
    </row>
    <row r="34" spans="1:5" ht="15">
      <c r="A34" s="6" t="s">
        <v>195</v>
      </c>
      <c r="B34" s="8" t="s">
        <v>48</v>
      </c>
      <c r="C34" s="127" t="s">
        <v>20</v>
      </c>
      <c r="D34" s="132">
        <f>72*0.2*0.05</f>
        <v>0.7200000000000001</v>
      </c>
      <c r="E34" s="3" t="s">
        <v>203</v>
      </c>
    </row>
    <row r="35" spans="1:5" ht="15">
      <c r="A35" s="6" t="s">
        <v>196</v>
      </c>
      <c r="B35" s="8" t="s">
        <v>51</v>
      </c>
      <c r="C35" s="127" t="s">
        <v>19</v>
      </c>
      <c r="D35" s="132">
        <f>72*0.3*2</f>
        <v>43.199999999999996</v>
      </c>
      <c r="E35" s="3" t="s">
        <v>204</v>
      </c>
    </row>
    <row r="36" spans="1:5" ht="15">
      <c r="A36" s="6" t="s">
        <v>197</v>
      </c>
      <c r="B36" s="8" t="s">
        <v>158</v>
      </c>
      <c r="C36" s="127" t="s">
        <v>20</v>
      </c>
      <c r="D36" s="132">
        <f>72*0.2*0.3</f>
        <v>4.32</v>
      </c>
      <c r="E36" s="3" t="s">
        <v>201</v>
      </c>
    </row>
    <row r="37" spans="1:5" ht="30">
      <c r="A37" s="6" t="s">
        <v>221</v>
      </c>
      <c r="B37" s="8" t="s">
        <v>50</v>
      </c>
      <c r="C37" s="127" t="s">
        <v>20</v>
      </c>
      <c r="D37" s="132">
        <f>72*0.2*0.3</f>
        <v>4.32</v>
      </c>
      <c r="E37" s="3" t="s">
        <v>201</v>
      </c>
    </row>
    <row r="38" spans="1:5" ht="15">
      <c r="A38" s="6" t="s">
        <v>222</v>
      </c>
      <c r="B38" s="8" t="s">
        <v>159</v>
      </c>
      <c r="C38" s="134" t="s">
        <v>14</v>
      </c>
      <c r="D38" s="132">
        <f>D37*70</f>
        <v>302.40000000000003</v>
      </c>
      <c r="E38" s="3" t="s">
        <v>205</v>
      </c>
    </row>
    <row r="39" spans="1:5" ht="15">
      <c r="A39" s="69" t="s">
        <v>198</v>
      </c>
      <c r="B39" s="71" t="s">
        <v>160</v>
      </c>
      <c r="C39" s="72"/>
      <c r="D39" s="138"/>
      <c r="E39" s="139" t="s">
        <v>206</v>
      </c>
    </row>
    <row r="40" spans="1:5" ht="15">
      <c r="A40" s="6" t="s">
        <v>223</v>
      </c>
      <c r="B40" s="7" t="s">
        <v>51</v>
      </c>
      <c r="C40" s="127" t="s">
        <v>19</v>
      </c>
      <c r="D40" s="53">
        <f>0.4*1*25</f>
        <v>10</v>
      </c>
      <c r="E40" s="45" t="s">
        <v>207</v>
      </c>
    </row>
    <row r="41" spans="1:5" ht="15">
      <c r="A41" s="6" t="s">
        <v>224</v>
      </c>
      <c r="B41" s="7" t="s">
        <v>158</v>
      </c>
      <c r="C41" s="127" t="s">
        <v>20</v>
      </c>
      <c r="D41" s="53">
        <f>0.2*0.2*1*25</f>
        <v>1.0000000000000002</v>
      </c>
      <c r="E41" s="45" t="s">
        <v>208</v>
      </c>
    </row>
    <row r="42" spans="1:5" ht="15">
      <c r="A42" s="6" t="s">
        <v>225</v>
      </c>
      <c r="B42" s="7" t="s">
        <v>50</v>
      </c>
      <c r="C42" s="127" t="s">
        <v>20</v>
      </c>
      <c r="D42" s="53">
        <f>0.2*0.2*1*25</f>
        <v>1.0000000000000002</v>
      </c>
      <c r="E42" s="45" t="s">
        <v>208</v>
      </c>
    </row>
    <row r="43" spans="1:5" ht="15">
      <c r="A43" s="6" t="s">
        <v>226</v>
      </c>
      <c r="B43" s="7" t="s">
        <v>159</v>
      </c>
      <c r="C43" s="134" t="s">
        <v>14</v>
      </c>
      <c r="D43" s="53">
        <f>D42*100</f>
        <v>100.00000000000003</v>
      </c>
      <c r="E43" s="45" t="s">
        <v>209</v>
      </c>
    </row>
    <row r="44" spans="1:5" ht="15">
      <c r="A44" s="69" t="s">
        <v>37</v>
      </c>
      <c r="B44" s="71" t="s">
        <v>161</v>
      </c>
      <c r="C44" s="72"/>
      <c r="D44" s="138"/>
      <c r="E44" s="139"/>
    </row>
    <row r="45" spans="1:5" ht="30">
      <c r="A45" s="6" t="s">
        <v>227</v>
      </c>
      <c r="B45" s="8" t="s">
        <v>163</v>
      </c>
      <c r="C45" s="134" t="s">
        <v>20</v>
      </c>
      <c r="D45" s="132">
        <f>14*22*0.6</f>
        <v>184.79999999999998</v>
      </c>
      <c r="E45" s="3" t="s">
        <v>210</v>
      </c>
    </row>
    <row r="46" spans="1:5" ht="30">
      <c r="A46" s="6" t="s">
        <v>228</v>
      </c>
      <c r="B46" s="137" t="s">
        <v>95</v>
      </c>
      <c r="C46" s="127" t="s">
        <v>19</v>
      </c>
      <c r="D46" s="132">
        <f>14*22</f>
        <v>308</v>
      </c>
      <c r="E46" s="3" t="s">
        <v>212</v>
      </c>
    </row>
    <row r="47" spans="1:5" ht="15">
      <c r="A47" s="6" t="s">
        <v>229</v>
      </c>
      <c r="B47" s="7" t="s">
        <v>165</v>
      </c>
      <c r="C47" s="127" t="s">
        <v>20</v>
      </c>
      <c r="D47" s="132">
        <f>14*22*0.05</f>
        <v>15.4</v>
      </c>
      <c r="E47" s="3" t="s">
        <v>211</v>
      </c>
    </row>
    <row r="48" spans="1:5" ht="15">
      <c r="A48" s="6" t="s">
        <v>230</v>
      </c>
      <c r="B48" s="7" t="s">
        <v>167</v>
      </c>
      <c r="C48" s="127" t="s">
        <v>20</v>
      </c>
      <c r="D48" s="132">
        <f>14*22*0.05</f>
        <v>15.4</v>
      </c>
      <c r="E48" s="3" t="s">
        <v>211</v>
      </c>
    </row>
    <row r="49" spans="1:5" ht="15">
      <c r="A49" s="6" t="s">
        <v>231</v>
      </c>
      <c r="B49" s="7" t="s">
        <v>169</v>
      </c>
      <c r="C49" s="127" t="s">
        <v>20</v>
      </c>
      <c r="D49" s="132">
        <f>14*22*0.5</f>
        <v>154</v>
      </c>
      <c r="E49" s="3" t="s">
        <v>213</v>
      </c>
    </row>
    <row r="50" spans="1:5" ht="15">
      <c r="A50" s="69" t="s">
        <v>38</v>
      </c>
      <c r="B50" s="71" t="s">
        <v>170</v>
      </c>
      <c r="C50" s="72"/>
      <c r="D50" s="138"/>
      <c r="E50" s="139"/>
    </row>
    <row r="51" spans="1:5" ht="30">
      <c r="A51" s="6" t="s">
        <v>232</v>
      </c>
      <c r="B51" s="8" t="s">
        <v>172</v>
      </c>
      <c r="C51" s="127" t="s">
        <v>19</v>
      </c>
      <c r="D51" s="132">
        <f>(72*0.6)+(69*0.4)</f>
        <v>70.8</v>
      </c>
      <c r="E51" s="3" t="s">
        <v>214</v>
      </c>
    </row>
    <row r="52" spans="1:5" ht="15">
      <c r="A52" s="6" t="s">
        <v>233</v>
      </c>
      <c r="B52" s="7" t="s">
        <v>26</v>
      </c>
      <c r="C52" s="127" t="s">
        <v>19</v>
      </c>
      <c r="D52" s="132">
        <f>69*0.4*2</f>
        <v>55.2</v>
      </c>
      <c r="E52" s="3" t="s">
        <v>215</v>
      </c>
    </row>
    <row r="53" spans="1:5" ht="15">
      <c r="A53" s="6" t="s">
        <v>234</v>
      </c>
      <c r="B53" s="7" t="s">
        <v>27</v>
      </c>
      <c r="C53" s="127" t="s">
        <v>19</v>
      </c>
      <c r="D53" s="132">
        <f>69*0.4*2</f>
        <v>55.2</v>
      </c>
      <c r="E53" s="3" t="s">
        <v>215</v>
      </c>
    </row>
    <row r="54" spans="1:5" ht="15">
      <c r="A54" s="69" t="s">
        <v>39</v>
      </c>
      <c r="B54" s="71" t="s">
        <v>173</v>
      </c>
      <c r="C54" s="72"/>
      <c r="D54" s="138"/>
      <c r="E54" s="139"/>
    </row>
    <row r="55" spans="1:5" ht="30">
      <c r="A55" s="6" t="s">
        <v>235</v>
      </c>
      <c r="B55" s="137" t="s">
        <v>175</v>
      </c>
      <c r="C55" s="134" t="s">
        <v>11</v>
      </c>
      <c r="D55" s="132">
        <v>115</v>
      </c>
      <c r="E55" s="3" t="s">
        <v>216</v>
      </c>
    </row>
    <row r="56" spans="1:5" ht="30">
      <c r="A56" s="6" t="s">
        <v>236</v>
      </c>
      <c r="B56" s="8" t="s">
        <v>177</v>
      </c>
      <c r="C56" s="127" t="s">
        <v>19</v>
      </c>
      <c r="D56" s="132">
        <f>115*0.15*0.15</f>
        <v>2.5875</v>
      </c>
      <c r="E56" s="3" t="s">
        <v>217</v>
      </c>
    </row>
    <row r="57" spans="1:5" ht="30">
      <c r="A57" s="6" t="s">
        <v>237</v>
      </c>
      <c r="B57" s="8" t="s">
        <v>47</v>
      </c>
      <c r="C57" s="127" t="s">
        <v>20</v>
      </c>
      <c r="D57" s="132">
        <f>115*0.6</f>
        <v>69</v>
      </c>
      <c r="E57" s="3" t="s">
        <v>218</v>
      </c>
    </row>
    <row r="58" spans="1:5" ht="15">
      <c r="A58" s="69" t="s">
        <v>40</v>
      </c>
      <c r="B58" s="71" t="s">
        <v>178</v>
      </c>
      <c r="C58" s="72"/>
      <c r="D58" s="138"/>
      <c r="E58" s="139"/>
    </row>
    <row r="59" spans="1:5" ht="30">
      <c r="A59" s="6" t="s">
        <v>238</v>
      </c>
      <c r="B59" s="8" t="s">
        <v>180</v>
      </c>
      <c r="C59" s="134" t="s">
        <v>19</v>
      </c>
      <c r="D59" s="132">
        <f>(14+14+20.5+20.5)*4</f>
        <v>276</v>
      </c>
      <c r="E59" s="3" t="s">
        <v>219</v>
      </c>
    </row>
    <row r="60" spans="1:5" ht="30">
      <c r="A60" s="6" t="s">
        <v>239</v>
      </c>
      <c r="B60" s="8" t="s">
        <v>182</v>
      </c>
      <c r="C60" s="127" t="s">
        <v>19</v>
      </c>
      <c r="D60" s="132">
        <f>1.5*4*2</f>
        <v>12</v>
      </c>
      <c r="E60" s="3" t="s">
        <v>220</v>
      </c>
    </row>
    <row r="61" spans="1:5" ht="15">
      <c r="A61" s="71" t="s">
        <v>42</v>
      </c>
      <c r="B61" s="72" t="s">
        <v>274</v>
      </c>
      <c r="C61" s="73"/>
      <c r="D61" s="74"/>
      <c r="E61" s="75"/>
    </row>
    <row r="62" spans="1:5" ht="30">
      <c r="A62" s="6" t="s">
        <v>43</v>
      </c>
      <c r="B62" s="8" t="s">
        <v>47</v>
      </c>
      <c r="C62" s="24" t="s">
        <v>20</v>
      </c>
      <c r="D62" s="132">
        <f>25*0.15*0.2</f>
        <v>0.75</v>
      </c>
      <c r="E62" s="3" t="s">
        <v>282</v>
      </c>
    </row>
    <row r="63" spans="1:5" ht="15">
      <c r="A63" s="6" t="s">
        <v>275</v>
      </c>
      <c r="B63" s="25" t="s">
        <v>48</v>
      </c>
      <c r="C63" s="24" t="s">
        <v>20</v>
      </c>
      <c r="D63" s="132">
        <f>25*0.15*0.05</f>
        <v>0.1875</v>
      </c>
      <c r="E63" s="3" t="s">
        <v>283</v>
      </c>
    </row>
    <row r="64" spans="1:5" ht="30">
      <c r="A64" s="6" t="s">
        <v>276</v>
      </c>
      <c r="B64" s="25" t="s">
        <v>49</v>
      </c>
      <c r="C64" s="24" t="s">
        <v>20</v>
      </c>
      <c r="D64" s="132">
        <f>(25*0.15*0.6)</f>
        <v>2.25</v>
      </c>
      <c r="E64" s="3" t="s">
        <v>284</v>
      </c>
    </row>
    <row r="65" spans="1:5" ht="30">
      <c r="A65" s="6" t="s">
        <v>277</v>
      </c>
      <c r="B65" s="3" t="s">
        <v>50</v>
      </c>
      <c r="C65" s="24" t="s">
        <v>20</v>
      </c>
      <c r="D65" s="132">
        <f>(25*0.15*0.6)</f>
        <v>2.25</v>
      </c>
      <c r="E65" s="3" t="s">
        <v>284</v>
      </c>
    </row>
    <row r="66" spans="1:5" ht="15">
      <c r="A66" s="6" t="s">
        <v>278</v>
      </c>
      <c r="B66" s="25" t="s">
        <v>51</v>
      </c>
      <c r="C66" s="24" t="s">
        <v>19</v>
      </c>
      <c r="D66" s="152">
        <f>(25*0.15*0.6)</f>
        <v>2.25</v>
      </c>
      <c r="E66" s="153" t="s">
        <v>285</v>
      </c>
    </row>
    <row r="67" spans="1:5" ht="15">
      <c r="A67" s="6" t="s">
        <v>279</v>
      </c>
      <c r="B67" s="25" t="s">
        <v>52</v>
      </c>
      <c r="C67" s="24" t="s">
        <v>14</v>
      </c>
      <c r="D67" s="152">
        <f>D65*60</f>
        <v>135</v>
      </c>
      <c r="E67" s="153" t="s">
        <v>281</v>
      </c>
    </row>
    <row r="68" spans="1:5" ht="15">
      <c r="A68" s="6" t="s">
        <v>280</v>
      </c>
      <c r="B68" s="25" t="s">
        <v>99</v>
      </c>
      <c r="C68" s="147" t="s">
        <v>19</v>
      </c>
      <c r="D68" s="132">
        <f>25*0.4*2</f>
        <v>20</v>
      </c>
      <c r="E68" s="3" t="s">
        <v>286</v>
      </c>
    </row>
  </sheetData>
  <conditionalFormatting sqref="B2 B10:B11 C16:C18 A7:A14">
    <cfRule type="expression" priority="402" dxfId="1">
      <formula>IF($L2="I",TRUE,FALSE)</formula>
    </cfRule>
    <cfRule type="expression" priority="402" dxfId="0">
      <formula>IF($L2="T",TRUE,FALSE)</formula>
    </cfRule>
  </conditionalFormatting>
  <conditionalFormatting sqref="B4">
    <cfRule type="expression" priority="329" dxfId="1">
      <formula>IF($L4="I",TRUE,FALSE)</formula>
    </cfRule>
    <cfRule type="expression" priority="330" dxfId="0">
      <formula>IF($L4="T",TRUE,FALSE)</formula>
    </cfRule>
  </conditionalFormatting>
  <conditionalFormatting sqref="B9">
    <cfRule type="expression" priority="325" dxfId="1">
      <formula>IF($L9="I",TRUE,FALSE)</formula>
    </cfRule>
  </conditionalFormatting>
  <conditionalFormatting sqref="A3">
    <cfRule type="expression" priority="215" dxfId="1">
      <formula>IF($L3="I",TRUE,FALSE)</formula>
    </cfRule>
    <cfRule type="expression" priority="216" dxfId="0">
      <formula>IF($L3="T",TRUE,FALSE)</formula>
    </cfRule>
  </conditionalFormatting>
  <conditionalFormatting sqref="A2 A4:A5">
    <cfRule type="expression" priority="231" dxfId="1">
      <formula>IF($L2="I",TRUE,FALSE)</formula>
    </cfRule>
    <cfRule type="expression" priority="232" dxfId="0">
      <formula>IF($L2="T",TRUE,FALSE)</formula>
    </cfRule>
  </conditionalFormatting>
  <conditionalFormatting sqref="A15">
    <cfRule type="expression" priority="221" dxfId="1">
      <formula>IF($L15="I",TRUE,FALSE)</formula>
    </cfRule>
    <cfRule type="expression" priority="222" dxfId="0">
      <formula>IF($L15="T",TRUE,FALSE)</formula>
    </cfRule>
  </conditionalFormatting>
  <conditionalFormatting sqref="A6">
    <cfRule type="expression" priority="213" dxfId="1">
      <formula>IF($L6="I",TRUE,FALSE)</formula>
    </cfRule>
    <cfRule type="expression" priority="214" dxfId="0">
      <formula>IF($L6="T",TRUE,FALSE)</formula>
    </cfRule>
  </conditionalFormatting>
  <conditionalFormatting sqref="C7 C4:C5">
    <cfRule type="expression" priority="139" dxfId="1">
      <formula>IF($L4="I",TRUE,FALSE)</formula>
    </cfRule>
    <cfRule type="expression" priority="140" dxfId="0">
      <formula>IF($L4="T",TRUE,FALSE)</formula>
    </cfRule>
  </conditionalFormatting>
  <conditionalFormatting sqref="C3">
    <cfRule type="expression" priority="137" dxfId="1">
      <formula>IF($L3="I",TRUE,FALSE)</formula>
    </cfRule>
    <cfRule type="expression" priority="138" dxfId="0">
      <formula>IF($L3="T",TRUE,FALSE)</formula>
    </cfRule>
  </conditionalFormatting>
  <conditionalFormatting sqref="C6">
    <cfRule type="expression" priority="135" dxfId="1">
      <formula>IF($L6="I",TRUE,FALSE)</formula>
    </cfRule>
    <cfRule type="expression" priority="136" dxfId="0">
      <formula>IF($L6="T",TRUE,FALSE)</formula>
    </cfRule>
  </conditionalFormatting>
  <conditionalFormatting sqref="C21:C23">
    <cfRule type="expression" priority="71" dxfId="1">
      <formula>IF($L21="I",TRUE,FALSE)</formula>
    </cfRule>
    <cfRule type="expression" priority="72" dxfId="0">
      <formula>IF($L21="T",TRUE,FALSE)</formula>
    </cfRule>
  </conditionalFormatting>
  <conditionalFormatting sqref="B19">
    <cfRule type="expression" priority="65" dxfId="1">
      <formula>IF($L19="I",TRUE,FALSE)</formula>
    </cfRule>
    <cfRule type="expression" priority="66" dxfId="0">
      <formula>IF($L19="T",TRUE,FALSE)</formula>
    </cfRule>
  </conditionalFormatting>
  <conditionalFormatting sqref="B20">
    <cfRule type="expression" priority="63" dxfId="1">
      <formula>IF($L20="I",TRUE,FALSE)</formula>
    </cfRule>
    <cfRule type="expression" priority="64" dxfId="0">
      <formula>IF($L20="T",TRUE,FALSE)</formula>
    </cfRule>
  </conditionalFormatting>
  <conditionalFormatting sqref="C27">
    <cfRule type="expression" priority="61" dxfId="1">
      <formula>IF($L27="I",TRUE,FALSE)</formula>
    </cfRule>
    <cfRule type="expression" priority="62" dxfId="0">
      <formula>IF($L27="T",TRUE,FALSE)</formula>
    </cfRule>
  </conditionalFormatting>
  <conditionalFormatting sqref="C30:C38">
    <cfRule type="expression" priority="59" dxfId="1">
      <formula>IF($L30="I",TRUE,FALSE)</formula>
    </cfRule>
    <cfRule type="expression" priority="60" dxfId="0">
      <formula>IF($L30="T",TRUE,FALSE)</formula>
    </cfRule>
  </conditionalFormatting>
  <conditionalFormatting sqref="C28">
    <cfRule type="expression" priority="57" dxfId="1">
      <formula>IF($L28="I",TRUE,FALSE)</formula>
    </cfRule>
    <cfRule type="expression" priority="58" dxfId="0">
      <formula>IF($L28="T",TRUE,FALSE)</formula>
    </cfRule>
  </conditionalFormatting>
  <conditionalFormatting sqref="C29">
    <cfRule type="expression" priority="55" dxfId="1">
      <formula>IF($L29="I",TRUE,FALSE)</formula>
    </cfRule>
    <cfRule type="expression" priority="56" dxfId="0">
      <formula>IF($L29="T",TRUE,FALSE)</formula>
    </cfRule>
  </conditionalFormatting>
  <conditionalFormatting sqref="C39">
    <cfRule type="expression" priority="53" dxfId="1">
      <formula>IF($L39="I",TRUE,FALSE)</formula>
    </cfRule>
    <cfRule type="expression" priority="54" dxfId="0">
      <formula>IF($L39="T",TRUE,FALSE)</formula>
    </cfRule>
  </conditionalFormatting>
  <conditionalFormatting sqref="C40:C43">
    <cfRule type="expression" priority="51" dxfId="1">
      <formula>IF($L40="I",TRUE,FALSE)</formula>
    </cfRule>
    <cfRule type="expression" priority="52" dxfId="0">
      <formula>IF($L40="T",TRUE,FALSE)</formula>
    </cfRule>
  </conditionalFormatting>
  <conditionalFormatting sqref="C44">
    <cfRule type="expression" priority="49" dxfId="1">
      <formula>IF($L44="I",TRUE,FALSE)</formula>
    </cfRule>
    <cfRule type="expression" priority="50" dxfId="0">
      <formula>IF($L44="T",TRUE,FALSE)</formula>
    </cfRule>
  </conditionalFormatting>
  <conditionalFormatting sqref="C45:C49">
    <cfRule type="expression" priority="47" dxfId="1">
      <formula>IF($L45="I",TRUE,FALSE)</formula>
    </cfRule>
    <cfRule type="expression" priority="48" dxfId="0">
      <formula>IF($L45="T",TRUE,FALSE)</formula>
    </cfRule>
  </conditionalFormatting>
  <conditionalFormatting sqref="C50">
    <cfRule type="expression" priority="45" dxfId="1">
      <formula>IF($L50="I",TRUE,FALSE)</formula>
    </cfRule>
    <cfRule type="expression" priority="46" dxfId="0">
      <formula>IF($L50="T",TRUE,FALSE)</formula>
    </cfRule>
  </conditionalFormatting>
  <conditionalFormatting sqref="C51:C53">
    <cfRule type="expression" priority="43" dxfId="1">
      <formula>IF($L51="I",TRUE,FALSE)</formula>
    </cfRule>
    <cfRule type="expression" priority="44" dxfId="0">
      <formula>IF($L51="T",TRUE,FALSE)</formula>
    </cfRule>
  </conditionalFormatting>
  <conditionalFormatting sqref="C54">
    <cfRule type="expression" priority="41" dxfId="1">
      <formula>IF($L54="I",TRUE,FALSE)</formula>
    </cfRule>
    <cfRule type="expression" priority="42" dxfId="0">
      <formula>IF($L54="T",TRUE,FALSE)</formula>
    </cfRule>
  </conditionalFormatting>
  <conditionalFormatting sqref="C55:C57">
    <cfRule type="expression" priority="39" dxfId="1">
      <formula>IF($L55="I",TRUE,FALSE)</formula>
    </cfRule>
    <cfRule type="expression" priority="40" dxfId="0">
      <formula>IF($L55="T",TRUE,FALSE)</formula>
    </cfRule>
  </conditionalFormatting>
  <conditionalFormatting sqref="C58">
    <cfRule type="expression" priority="37" dxfId="1">
      <formula>IF($L58="I",TRUE,FALSE)</formula>
    </cfRule>
    <cfRule type="expression" priority="38" dxfId="0">
      <formula>IF($L58="T",TRUE,FALSE)</formula>
    </cfRule>
  </conditionalFormatting>
  <conditionalFormatting sqref="C59:C60">
    <cfRule type="expression" priority="35" dxfId="1">
      <formula>IF($L59="I",TRUE,FALSE)</formula>
    </cfRule>
    <cfRule type="expression" priority="36" dxfId="0">
      <formula>IF($L59="T",TRUE,FALSE)</formula>
    </cfRule>
  </conditionalFormatting>
  <conditionalFormatting sqref="A27 A59:A60">
    <cfRule type="expression" priority="31" dxfId="1">
      <formula>IF($L27="I",TRUE,FALSE)</formula>
    </cfRule>
    <cfRule type="expression" priority="32" dxfId="0">
      <formula>IF($L27="T",TRUE,FALSE)</formula>
    </cfRule>
  </conditionalFormatting>
  <conditionalFormatting sqref="A30:A38 A40:A43 A45:A49 A51:A53 A55:A57">
    <cfRule type="expression" priority="29" dxfId="1">
      <formula>IF($L30="I",TRUE,FALSE)</formula>
    </cfRule>
    <cfRule type="expression" priority="30" dxfId="0">
      <formula>IF($L30="T",TRUE,FALSE)</formula>
    </cfRule>
  </conditionalFormatting>
  <conditionalFormatting sqref="A30:A38 A40:A43 A45:A49 A51:A53 A55:A57 A59:A60">
    <cfRule type="expression" priority="33" dxfId="1">
      <formula>IF(#REF!="I",TRUE,FALSE)</formula>
    </cfRule>
    <cfRule type="expression" priority="34" dxfId="0">
      <formula>IF(#REF!="T",TRUE,FALSE)</formula>
    </cfRule>
  </conditionalFormatting>
  <conditionalFormatting sqref="A28">
    <cfRule type="expression" priority="27" dxfId="1">
      <formula>IF($L28="I",TRUE,FALSE)</formula>
    </cfRule>
    <cfRule type="expression" priority="28" dxfId="0">
      <formula>IF($L28="T",TRUE,FALSE)</formula>
    </cfRule>
  </conditionalFormatting>
  <conditionalFormatting sqref="A29">
    <cfRule type="expression" priority="25" dxfId="1">
      <formula>IF($L29="I",TRUE,FALSE)</formula>
    </cfRule>
    <cfRule type="expression" priority="26" dxfId="0">
      <formula>IF($L29="T",TRUE,FALSE)</formula>
    </cfRule>
  </conditionalFormatting>
  <conditionalFormatting sqref="A39">
    <cfRule type="expression" priority="23" dxfId="1">
      <formula>IF($L39="I",TRUE,FALSE)</formula>
    </cfRule>
    <cfRule type="expression" priority="24" dxfId="0">
      <formula>IF($L39="T",TRUE,FALSE)</formula>
    </cfRule>
  </conditionalFormatting>
  <conditionalFormatting sqref="A44">
    <cfRule type="expression" priority="21" dxfId="1">
      <formula>IF($L44="I",TRUE,FALSE)</formula>
    </cfRule>
    <cfRule type="expression" priority="22" dxfId="0">
      <formula>IF($L44="T",TRUE,FALSE)</formula>
    </cfRule>
  </conditionalFormatting>
  <conditionalFormatting sqref="A50">
    <cfRule type="expression" priority="19" dxfId="1">
      <formula>IF($L50="I",TRUE,FALSE)</formula>
    </cfRule>
    <cfRule type="expression" priority="20" dxfId="0">
      <formula>IF($L50="T",TRUE,FALSE)</formula>
    </cfRule>
  </conditionalFormatting>
  <conditionalFormatting sqref="A54">
    <cfRule type="expression" priority="17" dxfId="1">
      <formula>IF($L54="I",TRUE,FALSE)</formula>
    </cfRule>
    <cfRule type="expression" priority="18" dxfId="0">
      <formula>IF($L54="T",TRUE,FALSE)</formula>
    </cfRule>
  </conditionalFormatting>
  <conditionalFormatting sqref="A58">
    <cfRule type="expression" priority="15" dxfId="1">
      <formula>IF($L58="I",TRUE,FALSE)</formula>
    </cfRule>
    <cfRule type="expression" priority="16" dxfId="0">
      <formula>IF($L58="T",TRUE,FALSE)</formula>
    </cfRule>
  </conditionalFormatting>
  <conditionalFormatting sqref="A16:A26">
    <cfRule type="expression" priority="13" dxfId="1">
      <formula>IF($L16="I",TRUE,FALSE)</formula>
    </cfRule>
    <cfRule type="expression" priority="14" dxfId="0">
      <formula>IF($L16="T",TRUE,FALSE)</formula>
    </cfRule>
  </conditionalFormatting>
  <conditionalFormatting sqref="B62">
    <cfRule type="expression" priority="11" dxfId="1">
      <formula>IF($L62="I",TRUE,FALSE)</formula>
    </cfRule>
    <cfRule type="expression" priority="12" dxfId="0">
      <formula>IF($L62="T",TRUE,FALSE)</formula>
    </cfRule>
  </conditionalFormatting>
  <conditionalFormatting sqref="B63:B64">
    <cfRule type="expression" priority="9" dxfId="1">
      <formula>IF($L63="I",TRUE,FALSE)</formula>
    </cfRule>
    <cfRule type="expression" priority="10" dxfId="0">
      <formula>IF($L63="T",TRUE,FALSE)</formula>
    </cfRule>
  </conditionalFormatting>
  <conditionalFormatting sqref="B66:B67">
    <cfRule type="expression" priority="7" dxfId="1">
      <formula>IF($L66="I",TRUE,FALSE)</formula>
    </cfRule>
    <cfRule type="expression" priority="8" dxfId="0">
      <formula>IF($L66="T",TRUE,FALSE)</formula>
    </cfRule>
  </conditionalFormatting>
  <conditionalFormatting sqref="B61:D61">
    <cfRule type="expression" priority="5" dxfId="1">
      <formula>IF($L61="I",TRUE,FALSE)</formula>
    </cfRule>
    <cfRule type="expression" priority="6" dxfId="0">
      <formula>IF($L61="T",TRUE,FALSE)</formula>
    </cfRule>
  </conditionalFormatting>
  <conditionalFormatting sqref="A62:A68">
    <cfRule type="expression" priority="3" dxfId="1">
      <formula>IF($L62="I",TRUE,FALSE)</formula>
    </cfRule>
    <cfRule type="expression" priority="4" dxfId="0">
      <formula>IF($L62="T",TRUE,FALSE)</formula>
    </cfRule>
  </conditionalFormatting>
  <conditionalFormatting sqref="A62:A68">
    <cfRule type="expression" priority="1" dxfId="1">
      <formula>IF(#REF!="I",TRUE,FALSE)</formula>
    </cfRule>
    <cfRule type="expression" priority="2" dxfId="0">
      <formula>IF(#REF!="T",TRUE,FALSE)</formula>
    </cfRule>
  </conditionalFormatting>
  <printOptions/>
  <pageMargins left="0" right="0" top="0.7874015748031497" bottom="0.7874015748031497" header="0.31496062992125984" footer="0.31496062992125984"/>
  <pageSetup fitToHeight="6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Cibele Aparecida Vieira</cp:lastModifiedBy>
  <cp:lastPrinted>2023-01-11T12:32:31Z</cp:lastPrinted>
  <dcterms:created xsi:type="dcterms:W3CDTF">2022-07-04T16:22:37Z</dcterms:created>
  <dcterms:modified xsi:type="dcterms:W3CDTF">2023-02-22T16:11:02Z</dcterms:modified>
  <cp:category/>
  <cp:version/>
  <cp:contentType/>
  <cp:contentStatus/>
</cp:coreProperties>
</file>