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10425" activeTab="1"/>
  </bookViews>
  <sheets>
    <sheet name="CRONOGRAMA" sheetId="4" r:id="rId1"/>
    <sheet name="PLANILHA" sheetId="2" r:id="rId2"/>
    <sheet name="MEMÓRIA CÁLCULO" sheetId="3" r:id="rId3"/>
    <sheet name="MEMÓRIA CALCULO SINALIZAÇÃO" sheetId="5" r:id="rId4"/>
  </sheets>
  <definedNames>
    <definedName name="_xlnm.Print_Area" localSheetId="0">'CRONOGRAMA'!$A$1:$L$41</definedName>
    <definedName name="_xlnm.Print_Area" localSheetId="2">'MEMÓRIA CÁLCULO'!$A$1:$E$22</definedName>
    <definedName name="_xlnm.Print_Area" localSheetId="3">'MEMÓRIA CALCULO SINALIZAÇÃO'!$A$1:$T$52</definedName>
    <definedName name="_xlnm.Print_Area" localSheetId="1">'PLANILHA'!$A$1:$H$37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<sst xmlns="http://schemas.openxmlformats.org/spreadsheetml/2006/main" count="449" uniqueCount="119">
  <si>
    <t>ITEM</t>
  </si>
  <si>
    <t>REFERÊNCIA</t>
  </si>
  <si>
    <t>DESCRIÇÃO DO SERVIÇO</t>
  </si>
  <si>
    <t>QUANT.</t>
  </si>
  <si>
    <t>UNID.</t>
  </si>
  <si>
    <t>VALOR UNITÁRIO</t>
  </si>
  <si>
    <t>VALOR UNITÁRIO C/ BDI</t>
  </si>
  <si>
    <t>VALOR TOTAL</t>
  </si>
  <si>
    <t>m²</t>
  </si>
  <si>
    <t>1.</t>
  </si>
  <si>
    <t>1.1</t>
  </si>
  <si>
    <t>2.</t>
  </si>
  <si>
    <t>m³</t>
  </si>
  <si>
    <t>54.03.230</t>
  </si>
  <si>
    <t>Imprimação betuminosa ligante</t>
  </si>
  <si>
    <t>54.03.210</t>
  </si>
  <si>
    <t>Camada de rolamento em concreto betuminoso usinado quente - CBUQ</t>
  </si>
  <si>
    <t>062100 SIURB INFRA</t>
  </si>
  <si>
    <t>unid.</t>
  </si>
  <si>
    <t>2.1</t>
  </si>
  <si>
    <t>2.2</t>
  </si>
  <si>
    <t>2.3</t>
  </si>
  <si>
    <t>Reciclagem de pavimento com adição de 20% de brita e 4% de cimento</t>
  </si>
  <si>
    <t>Imprimação betuminosa impermeabilizante</t>
  </si>
  <si>
    <t>54.03.240</t>
  </si>
  <si>
    <t>23.13.07.03.99 DER</t>
  </si>
  <si>
    <t>3.</t>
  </si>
  <si>
    <t>3.1</t>
  </si>
  <si>
    <t>SINALIZAÇÃO VIÁRIA</t>
  </si>
  <si>
    <t>PLANILHA ORÇAMENTÁRIA</t>
  </si>
  <si>
    <t>OBRA:</t>
  </si>
  <si>
    <t>LOCAL:</t>
  </si>
  <si>
    <t>EXECUÇÃO DE RECAPEAMENTO ASFÁLTICO EM VIAS DO MUNICÍPIO</t>
  </si>
  <si>
    <t>REFERÊNCIA:</t>
  </si>
  <si>
    <t>BDI:</t>
  </si>
  <si>
    <t>70.02.010</t>
  </si>
  <si>
    <t>Sinalização horizontal com tinta vinílica ou acrílica</t>
  </si>
  <si>
    <t>TOTAL GERAL</t>
  </si>
  <si>
    <t>TOTAL</t>
  </si>
  <si>
    <t>M3</t>
  </si>
  <si>
    <t>M2</t>
  </si>
  <si>
    <t>Alvaro Floriam Gebraiel Bellaz</t>
  </si>
  <si>
    <t>CREA 507.011.280-5</t>
  </si>
  <si>
    <t>Engenheiro Civil</t>
  </si>
  <si>
    <t>Autor do Projeto e Responsável Técnico</t>
  </si>
  <si>
    <t>RECUPERAÇÃO DE BASE</t>
  </si>
  <si>
    <t>RECAPEAMENTO ASFÁLTICO</t>
  </si>
  <si>
    <t>Abertura e preparo de caixa até 40 cm, compactação do subleito mínimo de 95% do PN e transporte até o raio de 1 km</t>
  </si>
  <si>
    <t>Base de brita graduada</t>
  </si>
  <si>
    <t>Base de bica corrida</t>
  </si>
  <si>
    <t>54.01.210</t>
  </si>
  <si>
    <t>54.01.220</t>
  </si>
  <si>
    <t>54.01.030</t>
  </si>
  <si>
    <t>03.07.030</t>
  </si>
  <si>
    <t>Demolição (levantamento) mecanizada de pavimento asfáltico, inclusive fragmentação e acomodação do material</t>
  </si>
  <si>
    <t>Transporte de entulho, para distâncias superiores ao 5° km até o 10° km</t>
  </si>
  <si>
    <t>05.08.080</t>
  </si>
  <si>
    <t>3.2</t>
  </si>
  <si>
    <t>Tachão tipo I bidirecional refletivo</t>
  </si>
  <si>
    <t>70.06.020</t>
  </si>
  <si>
    <t>1.2</t>
  </si>
  <si>
    <t>1.3</t>
  </si>
  <si>
    <t>1.4</t>
  </si>
  <si>
    <t>1.5</t>
  </si>
  <si>
    <t>1.6</t>
  </si>
  <si>
    <t>1.7</t>
  </si>
  <si>
    <t>Levantamento ou rebaixamento de tampao de poço de visita</t>
  </si>
  <si>
    <t>CRONOGRAMA FÍSICO-FINANCEIRO</t>
  </si>
  <si>
    <t>1º MÊS</t>
  </si>
  <si>
    <t>2º MÊS</t>
  </si>
  <si>
    <t>3º MÊS</t>
  </si>
  <si>
    <t>Fresagem de pavimento asfáltico com espessura até 5 cm, inclusive acomodação do material</t>
  </si>
  <si>
    <t>2.4</t>
  </si>
  <si>
    <t>03.07.070</t>
  </si>
  <si>
    <t>RUA DR. RAFAEL SIDNEY PANNÚNZIO</t>
  </si>
  <si>
    <t>ÁREA TOTAL</t>
  </si>
  <si>
    <t>FRESAGEM</t>
  </si>
  <si>
    <t>RECICLAGEM</t>
  </si>
  <si>
    <t>LOCAL</t>
  </si>
  <si>
    <t>RUA COMENDADOR AURÉLIO PERSONE E R. DR. ÉSIO DOS REIS</t>
  </si>
  <si>
    <t>RUA XV DE NOVEMBRO</t>
  </si>
  <si>
    <t>RUA DA FIGUEIRA</t>
  </si>
  <si>
    <t>RUA SÃO PEDRO</t>
  </si>
  <si>
    <t>RUA MIGUEL LULIA</t>
  </si>
  <si>
    <t>RUA DOM PEDRO I</t>
  </si>
  <si>
    <t>RUA SANTÍSSIMA TRINDADE</t>
  </si>
  <si>
    <t>RUA TIRADENTES</t>
  </si>
  <si>
    <t>RUA DA GLÓRIA</t>
  </si>
  <si>
    <t xml:space="preserve">RUA COMENDADOR AURÉLIO PERSONE </t>
  </si>
  <si>
    <t>RUA JOSÉ RONCHI E EGÍDIO MÓDOLO</t>
  </si>
  <si>
    <t>RUA GUSTAVO CÂNDIDO</t>
  </si>
  <si>
    <t>RUA DOM PEDRO II</t>
  </si>
  <si>
    <t>BOLETIM CDHU VERSÃO 186 / DER 12/2021 / SIURB INFRA 07/2021</t>
  </si>
  <si>
    <t>RUA DR RAFAEL SIDNEY PANNUNZIO</t>
  </si>
  <si>
    <t>PARE</t>
  </si>
  <si>
    <t>RETENÇÃO</t>
  </si>
  <si>
    <t>FAIXA PEDESTRE</t>
  </si>
  <si>
    <t>LINHA DUPLA</t>
  </si>
  <si>
    <t>LINHA DUPLA TRACEJADA</t>
  </si>
  <si>
    <t>LOMBADA</t>
  </si>
  <si>
    <t>LEGENDA DEVAGAR</t>
  </si>
  <si>
    <t>QUANT</t>
  </si>
  <si>
    <t>AREA</t>
  </si>
  <si>
    <t>TACHÃO</t>
  </si>
  <si>
    <t>UNID</t>
  </si>
  <si>
    <t>RUA DR ESIO DOS REIS E COM AURÉLIO PERSONE</t>
  </si>
  <si>
    <t>LEGENDA ESCOLA</t>
  </si>
  <si>
    <t>RUA DOM PEDRO I E RUA DA GLÓRIA</t>
  </si>
  <si>
    <t>RUA COMENDADOR AURÉLIO PERSONE</t>
  </si>
  <si>
    <t>PV</t>
  </si>
  <si>
    <t>4º MÊS</t>
  </si>
  <si>
    <t>BAIRROS SÃO PEDRO, CORNÉLIO PIRES E JD. BANDEIRANTES</t>
  </si>
  <si>
    <t>Reciclagem de pavimento com adição de 4% de cimento</t>
  </si>
  <si>
    <t>23.13.07.01.99  DER</t>
  </si>
  <si>
    <t>RUA LUIZ FERRAZ DE ARRUDA GAMA (EMBOCADURA)</t>
  </si>
  <si>
    <t>BOLETIM CDHU VERSÃO 188 / DER 09/2022 / SIURB INFRA 07/2022</t>
  </si>
  <si>
    <t>Tietê, 10 de fevereiro de 2023.</t>
  </si>
  <si>
    <t>RUA EGÍDIO MÓDOLO E RUA JOSÉ RONCHI E EMBOCADURA</t>
  </si>
  <si>
    <t>RELAÇÃO DE VIAS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</si>
</sst>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4" fontId="2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2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4" fontId="4" fillId="0" borderId="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2" fillId="3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2" fillId="0" borderId="7" xfId="0" applyFont="1" applyBorder="1"/>
    <xf numFmtId="0" fontId="0" fillId="0" borderId="0" xfId="0" applyFill="1" applyBorder="1"/>
    <xf numFmtId="0" fontId="2" fillId="5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11</xdr:col>
      <xdr:colOff>590550</xdr:colOff>
      <xdr:row>8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85725"/>
          <a:ext cx="8553450" cy="1514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123825</xdr:colOff>
      <xdr:row>17</xdr:row>
      <xdr:rowOff>104775</xdr:rowOff>
    </xdr:from>
    <xdr:to>
      <xdr:col>9</xdr:col>
      <xdr:colOff>1028700</xdr:colOff>
      <xdr:row>17</xdr:row>
      <xdr:rowOff>114300</xdr:rowOff>
    </xdr:to>
    <xdr:cxnSp macro="">
      <xdr:nvCxnSpPr>
        <xdr:cNvPr id="4" name="Conector reto 3"/>
        <xdr:cNvCxnSpPr/>
      </xdr:nvCxnSpPr>
      <xdr:spPr>
        <a:xfrm>
          <a:off x="5705475" y="3857625"/>
          <a:ext cx="20764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25</xdr:row>
      <xdr:rowOff>123825</xdr:rowOff>
    </xdr:from>
    <xdr:to>
      <xdr:col>10</xdr:col>
      <xdr:colOff>1038225</xdr:colOff>
      <xdr:row>25</xdr:row>
      <xdr:rowOff>133350</xdr:rowOff>
    </xdr:to>
    <xdr:cxnSp macro="">
      <xdr:nvCxnSpPr>
        <xdr:cNvPr id="5" name="Conector reto 4"/>
        <xdr:cNvCxnSpPr/>
      </xdr:nvCxnSpPr>
      <xdr:spPr>
        <a:xfrm>
          <a:off x="5724525" y="4286250"/>
          <a:ext cx="3228975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25</xdr:row>
      <xdr:rowOff>123825</xdr:rowOff>
    </xdr:from>
    <xdr:to>
      <xdr:col>11</xdr:col>
      <xdr:colOff>1038225</xdr:colOff>
      <xdr:row>25</xdr:row>
      <xdr:rowOff>133350</xdr:rowOff>
    </xdr:to>
    <xdr:cxnSp macro="">
      <xdr:nvCxnSpPr>
        <xdr:cNvPr id="6" name="Conector reto 5"/>
        <xdr:cNvCxnSpPr/>
      </xdr:nvCxnSpPr>
      <xdr:spPr>
        <a:xfrm>
          <a:off x="8058150" y="4286250"/>
          <a:ext cx="2038350" cy="9525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29</xdr:row>
      <xdr:rowOff>114300</xdr:rowOff>
    </xdr:from>
    <xdr:to>
      <xdr:col>11</xdr:col>
      <xdr:colOff>1028700</xdr:colOff>
      <xdr:row>29</xdr:row>
      <xdr:rowOff>114300</xdr:rowOff>
    </xdr:to>
    <xdr:cxnSp macro="">
      <xdr:nvCxnSpPr>
        <xdr:cNvPr id="8" name="Conector reto 7"/>
        <xdr:cNvCxnSpPr/>
      </xdr:nvCxnSpPr>
      <xdr:spPr>
        <a:xfrm>
          <a:off x="9191625" y="4657725"/>
          <a:ext cx="895350" cy="0"/>
        </a:xfrm>
        <a:prstGeom prst="line">
          <a:avLst/>
        </a:prstGeom>
        <a:ln w="38100">
          <a:headEnd type="none"/>
          <a:tailEnd type="non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7</xdr:col>
      <xdr:colOff>971550</xdr:colOff>
      <xdr:row>8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5725"/>
          <a:ext cx="88963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O41"/>
  <sheetViews>
    <sheetView workbookViewId="0" topLeftCell="A1">
      <selection activeCell="D36" sqref="D36:J36"/>
    </sheetView>
  </sheetViews>
  <sheetFormatPr defaultColWidth="9.140625" defaultRowHeight="15"/>
  <cols>
    <col min="1" max="1" width="12.57421875" style="4" customWidth="1"/>
    <col min="2" max="2" width="14.8515625" style="1" hidden="1" customWidth="1"/>
    <col min="3" max="3" width="53.140625" style="0" customWidth="1"/>
    <col min="4" max="4" width="11.28125" style="40" hidden="1" customWidth="1"/>
    <col min="5" max="5" width="9.140625" style="4" hidden="1" customWidth="1"/>
    <col min="6" max="6" width="13.57421875" style="40" hidden="1" customWidth="1"/>
    <col min="7" max="7" width="14.140625" style="40" hidden="1" customWidth="1"/>
    <col min="8" max="8" width="18.00390625" style="4" customWidth="1"/>
    <col min="9" max="9" width="17.57421875" style="0" customWidth="1"/>
    <col min="10" max="10" width="17.421875" style="0" customWidth="1"/>
    <col min="11" max="11" width="17.140625" style="0" customWidth="1"/>
    <col min="12" max="12" width="18.42187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15" ht="25.5" customHeight="1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41"/>
      <c r="N10" s="41"/>
      <c r="O10" s="41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8" ht="1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8" ht="15">
      <c r="A14" s="9" t="s">
        <v>33</v>
      </c>
      <c r="B14" s="98" t="s">
        <v>92</v>
      </c>
      <c r="C14" s="98"/>
      <c r="D14" s="98"/>
      <c r="E14" s="98"/>
      <c r="F14" s="98"/>
      <c r="G14" s="98"/>
      <c r="H14" s="98"/>
    </row>
    <row r="15" spans="1:2" ht="15">
      <c r="A15" s="8" t="s">
        <v>34</v>
      </c>
      <c r="B15" s="10">
        <v>0.2338</v>
      </c>
    </row>
    <row r="17" spans="1:12" s="3" customFormat="1" ht="45">
      <c r="A17" s="61" t="s">
        <v>0</v>
      </c>
      <c r="B17" s="62" t="s">
        <v>1</v>
      </c>
      <c r="C17" s="63" t="s">
        <v>2</v>
      </c>
      <c r="D17" s="64" t="s">
        <v>3</v>
      </c>
      <c r="E17" s="62" t="s">
        <v>4</v>
      </c>
      <c r="F17" s="64" t="s">
        <v>5</v>
      </c>
      <c r="G17" s="64" t="s">
        <v>6</v>
      </c>
      <c r="H17" s="62" t="s">
        <v>7</v>
      </c>
      <c r="I17" s="65" t="s">
        <v>68</v>
      </c>
      <c r="J17" s="65" t="s">
        <v>69</v>
      </c>
      <c r="K17" s="65" t="s">
        <v>70</v>
      </c>
      <c r="L17" s="65" t="s">
        <v>110</v>
      </c>
    </row>
    <row r="18" spans="1:12" ht="32.25" customHeight="1">
      <c r="A18" s="66" t="s">
        <v>9</v>
      </c>
      <c r="B18" s="91" t="s">
        <v>45</v>
      </c>
      <c r="C18" s="91"/>
      <c r="D18" s="42"/>
      <c r="E18" s="43"/>
      <c r="F18" s="42"/>
      <c r="G18" s="42"/>
      <c r="H18" s="44">
        <f>PLANILHA!H18</f>
        <v>1148441.6506888887</v>
      </c>
      <c r="I18" s="68">
        <f>H18/2</f>
        <v>574220.8253444444</v>
      </c>
      <c r="J18" s="68">
        <f>H18/2</f>
        <v>574220.8253444444</v>
      </c>
      <c r="K18" s="38"/>
      <c r="L18" s="38"/>
    </row>
    <row r="19" spans="1:12" ht="30" hidden="1">
      <c r="A19" s="45" t="s">
        <v>10</v>
      </c>
      <c r="B19" s="46" t="s">
        <v>25</v>
      </c>
      <c r="C19" s="47" t="s">
        <v>22</v>
      </c>
      <c r="D19" s="48">
        <f>6459*0.2</f>
        <v>1291.8000000000002</v>
      </c>
      <c r="E19" s="49" t="s">
        <v>12</v>
      </c>
      <c r="F19" s="50">
        <v>178.12</v>
      </c>
      <c r="G19" s="50">
        <f>B15*F19+F19</f>
        <v>219.764456</v>
      </c>
      <c r="H19" s="51">
        <f>G19*D19</f>
        <v>283891.72426080005</v>
      </c>
      <c r="I19" s="38"/>
      <c r="J19" s="38"/>
      <c r="K19" s="38"/>
      <c r="L19" s="38"/>
    </row>
    <row r="20" spans="1:12" ht="45" hidden="1">
      <c r="A20" s="45" t="s">
        <v>60</v>
      </c>
      <c r="B20" s="45" t="s">
        <v>53</v>
      </c>
      <c r="C20" s="52" t="s">
        <v>54</v>
      </c>
      <c r="D20" s="53">
        <v>705</v>
      </c>
      <c r="E20" s="45" t="s">
        <v>40</v>
      </c>
      <c r="F20" s="54">
        <v>22.75</v>
      </c>
      <c r="G20" s="50">
        <f>B15*F20+F20</f>
        <v>28.06895</v>
      </c>
      <c r="H20" s="51">
        <f>D20*G20</f>
        <v>19788.60975</v>
      </c>
      <c r="I20" s="38"/>
      <c r="J20" s="38"/>
      <c r="K20" s="38"/>
      <c r="L20" s="38"/>
    </row>
    <row r="21" spans="1:12" ht="45" hidden="1">
      <c r="A21" s="45" t="s">
        <v>61</v>
      </c>
      <c r="B21" s="45" t="s">
        <v>52</v>
      </c>
      <c r="C21" s="52" t="s">
        <v>47</v>
      </c>
      <c r="D21" s="48">
        <f>D20</f>
        <v>705</v>
      </c>
      <c r="E21" s="49" t="s">
        <v>40</v>
      </c>
      <c r="F21" s="50">
        <v>25.52</v>
      </c>
      <c r="G21" s="50">
        <f>B15*F21+F21</f>
        <v>31.486576</v>
      </c>
      <c r="H21" s="51">
        <f>D21*G21</f>
        <v>22198.036079999998</v>
      </c>
      <c r="I21" s="38"/>
      <c r="J21" s="38"/>
      <c r="K21" s="38"/>
      <c r="L21" s="38"/>
    </row>
    <row r="22" spans="1:12" ht="30" hidden="1">
      <c r="A22" s="45" t="s">
        <v>62</v>
      </c>
      <c r="B22" s="45" t="s">
        <v>56</v>
      </c>
      <c r="C22" s="52" t="s">
        <v>55</v>
      </c>
      <c r="D22" s="48">
        <f>(D20*0.04)+(D21*0.4)</f>
        <v>310.2</v>
      </c>
      <c r="E22" s="49" t="s">
        <v>39</v>
      </c>
      <c r="F22" s="50">
        <v>34.7</v>
      </c>
      <c r="G22" s="50">
        <f>B15*F22+F22</f>
        <v>42.81286</v>
      </c>
      <c r="H22" s="51">
        <f>G22*D22</f>
        <v>13280.549171999999</v>
      </c>
      <c r="I22" s="38"/>
      <c r="J22" s="38"/>
      <c r="K22" s="38"/>
      <c r="L22" s="38"/>
    </row>
    <row r="23" spans="1:12" ht="15" hidden="1">
      <c r="A23" s="45" t="s">
        <v>63</v>
      </c>
      <c r="B23" s="45" t="s">
        <v>50</v>
      </c>
      <c r="C23" s="55" t="s">
        <v>48</v>
      </c>
      <c r="D23" s="48">
        <f>D20*0.2</f>
        <v>141</v>
      </c>
      <c r="E23" s="49" t="s">
        <v>39</v>
      </c>
      <c r="F23" s="50">
        <v>199.59</v>
      </c>
      <c r="G23" s="50">
        <f>B15*F23+F23</f>
        <v>246.254142</v>
      </c>
      <c r="H23" s="51">
        <f>D23*G23</f>
        <v>34721.834022</v>
      </c>
      <c r="I23" s="38"/>
      <c r="J23" s="38"/>
      <c r="K23" s="38"/>
      <c r="L23" s="38"/>
    </row>
    <row r="24" spans="1:12" ht="15" hidden="1">
      <c r="A24" s="45" t="s">
        <v>64</v>
      </c>
      <c r="B24" s="45" t="s">
        <v>51</v>
      </c>
      <c r="C24" s="55" t="s">
        <v>49</v>
      </c>
      <c r="D24" s="48">
        <f>D20*0.2</f>
        <v>141</v>
      </c>
      <c r="E24" s="49" t="s">
        <v>39</v>
      </c>
      <c r="F24" s="50">
        <v>160.66</v>
      </c>
      <c r="G24" s="50">
        <f>B15*F24+F24</f>
        <v>198.222308</v>
      </c>
      <c r="H24" s="51">
        <f>D24*G24</f>
        <v>27949.345428</v>
      </c>
      <c r="I24" s="38"/>
      <c r="J24" s="38"/>
      <c r="K24" s="38"/>
      <c r="L24" s="38"/>
    </row>
    <row r="25" spans="1:12" ht="15" hidden="1">
      <c r="A25" s="45" t="s">
        <v>65</v>
      </c>
      <c r="B25" s="45" t="s">
        <v>24</v>
      </c>
      <c r="C25" s="56" t="s">
        <v>23</v>
      </c>
      <c r="D25" s="53">
        <f>6459+705</f>
        <v>7164</v>
      </c>
      <c r="E25" s="45" t="s">
        <v>8</v>
      </c>
      <c r="F25" s="45">
        <v>15.29</v>
      </c>
      <c r="G25" s="54">
        <f>B15*F25+F25</f>
        <v>18.864801999999997</v>
      </c>
      <c r="H25" s="57">
        <f>G25*D25</f>
        <v>135147.441528</v>
      </c>
      <c r="I25" s="38"/>
      <c r="J25" s="38"/>
      <c r="K25" s="38"/>
      <c r="L25" s="38"/>
    </row>
    <row r="26" spans="1:12" ht="30" customHeight="1">
      <c r="A26" s="66" t="s">
        <v>11</v>
      </c>
      <c r="B26" s="91" t="s">
        <v>46</v>
      </c>
      <c r="C26" s="91"/>
      <c r="D26" s="42"/>
      <c r="E26" s="43"/>
      <c r="F26" s="42"/>
      <c r="G26" s="42"/>
      <c r="H26" s="44">
        <f>PLANILHA!H21</f>
        <v>2828691.3810996</v>
      </c>
      <c r="I26" s="68">
        <f>H26/4</f>
        <v>707172.8452749</v>
      </c>
      <c r="J26" s="68">
        <f>H26/4</f>
        <v>707172.8452749</v>
      </c>
      <c r="K26" s="68">
        <f>H26/4</f>
        <v>707172.8452749</v>
      </c>
      <c r="L26" s="68">
        <f>H26/4</f>
        <v>707172.8452749</v>
      </c>
    </row>
    <row r="27" spans="1:12" ht="15" hidden="1">
      <c r="A27" s="45" t="s">
        <v>19</v>
      </c>
      <c r="B27" s="45" t="s">
        <v>13</v>
      </c>
      <c r="C27" s="56" t="s">
        <v>14</v>
      </c>
      <c r="D27" s="53">
        <f>D25</f>
        <v>7164</v>
      </c>
      <c r="E27" s="45" t="s">
        <v>8</v>
      </c>
      <c r="F27" s="54">
        <v>7.49</v>
      </c>
      <c r="G27" s="54">
        <f>B15*F27+F27</f>
        <v>9.241162000000001</v>
      </c>
      <c r="H27" s="57">
        <f aca="true" t="shared" si="0" ref="H27:H29">G27*D27</f>
        <v>66203.68456800001</v>
      </c>
      <c r="I27" s="38"/>
      <c r="J27" s="38"/>
      <c r="K27" s="38"/>
      <c r="L27" s="38"/>
    </row>
    <row r="28" spans="1:12" ht="30" hidden="1">
      <c r="A28" s="45" t="s">
        <v>20</v>
      </c>
      <c r="B28" s="45" t="s">
        <v>15</v>
      </c>
      <c r="C28" s="47" t="s">
        <v>16</v>
      </c>
      <c r="D28" s="53">
        <f>D27*0.03</f>
        <v>214.92</v>
      </c>
      <c r="E28" s="45" t="s">
        <v>12</v>
      </c>
      <c r="F28" s="54">
        <v>1557.28</v>
      </c>
      <c r="G28" s="54">
        <f>B15*F28+F28</f>
        <v>1921.372064</v>
      </c>
      <c r="H28" s="57">
        <f t="shared" si="0"/>
        <v>412941.28399488</v>
      </c>
      <c r="I28" s="38"/>
      <c r="J28" s="38"/>
      <c r="K28" s="38"/>
      <c r="L28" s="38"/>
    </row>
    <row r="29" spans="1:12" ht="30" hidden="1">
      <c r="A29" s="45" t="s">
        <v>21</v>
      </c>
      <c r="B29" s="46" t="s">
        <v>17</v>
      </c>
      <c r="C29" s="47" t="s">
        <v>66</v>
      </c>
      <c r="D29" s="53">
        <v>5</v>
      </c>
      <c r="E29" s="45" t="s">
        <v>18</v>
      </c>
      <c r="F29" s="54">
        <v>149.56</v>
      </c>
      <c r="G29" s="54">
        <f>B15*F29+F29</f>
        <v>184.527128</v>
      </c>
      <c r="H29" s="57">
        <f t="shared" si="0"/>
        <v>922.63564</v>
      </c>
      <c r="I29" s="38"/>
      <c r="J29" s="38"/>
      <c r="K29" s="38"/>
      <c r="L29" s="38"/>
    </row>
    <row r="30" spans="1:12" ht="28.5" customHeight="1">
      <c r="A30" s="67" t="s">
        <v>26</v>
      </c>
      <c r="B30" s="93" t="s">
        <v>28</v>
      </c>
      <c r="C30" s="93"/>
      <c r="D30" s="58"/>
      <c r="E30" s="59"/>
      <c r="F30" s="58"/>
      <c r="G30" s="58"/>
      <c r="H30" s="60">
        <f>PLANILHA!H26</f>
        <v>77895.37812</v>
      </c>
      <c r="I30" s="38"/>
      <c r="J30" s="38"/>
      <c r="K30" s="68"/>
      <c r="L30" s="68">
        <f>H30</f>
        <v>77895.37812</v>
      </c>
    </row>
    <row r="31" spans="1:12" ht="15" hidden="1">
      <c r="A31" s="12" t="s">
        <v>27</v>
      </c>
      <c r="B31" s="19" t="s">
        <v>35</v>
      </c>
      <c r="C31" s="30" t="s">
        <v>36</v>
      </c>
      <c r="D31" s="18" t="e">
        <f>#REF!</f>
        <v>#REF!</v>
      </c>
      <c r="E31" s="19" t="s">
        <v>8</v>
      </c>
      <c r="F31" s="18">
        <v>33.85</v>
      </c>
      <c r="G31" s="18">
        <f>B15*F31+F31</f>
        <v>41.76413</v>
      </c>
      <c r="H31" s="20" t="e">
        <f>D31*G31</f>
        <v>#REF!</v>
      </c>
      <c r="I31" s="38"/>
      <c r="J31" s="38"/>
      <c r="K31" s="38"/>
      <c r="L31" s="38"/>
    </row>
    <row r="32" spans="1:12" ht="15" hidden="1">
      <c r="A32" s="12" t="s">
        <v>57</v>
      </c>
      <c r="B32" s="12" t="s">
        <v>59</v>
      </c>
      <c r="C32" t="s">
        <v>58</v>
      </c>
      <c r="D32" s="18" t="e">
        <f>#REF!</f>
        <v>#REF!</v>
      </c>
      <c r="E32" s="19" t="s">
        <v>8</v>
      </c>
      <c r="F32" s="18">
        <v>43.52</v>
      </c>
      <c r="G32" s="18">
        <f>B15*F32+F32</f>
        <v>53.694976000000004</v>
      </c>
      <c r="H32" s="20" t="e">
        <f>D32*G32</f>
        <v>#REF!</v>
      </c>
      <c r="I32" s="38"/>
      <c r="J32" s="38"/>
      <c r="K32" s="38"/>
      <c r="L32" s="38"/>
    </row>
    <row r="33" spans="1:12" ht="29.25" customHeight="1">
      <c r="A33" s="94" t="s">
        <v>37</v>
      </c>
      <c r="B33" s="95"/>
      <c r="C33" s="95"/>
      <c r="D33" s="95"/>
      <c r="E33" s="95"/>
      <c r="F33" s="95"/>
      <c r="G33" s="96"/>
      <c r="H33" s="69">
        <f>H30+H26+H18</f>
        <v>4055028.4099084884</v>
      </c>
      <c r="I33" s="69">
        <f>SUM(I18:I30)</f>
        <v>1281393.6706193443</v>
      </c>
      <c r="J33" s="69">
        <f>SUM(J18:J30)</f>
        <v>1281393.6706193443</v>
      </c>
      <c r="K33" s="69">
        <f>SUM(K18:K30)</f>
        <v>707172.8452749</v>
      </c>
      <c r="L33" s="69">
        <f>SUM(L18:L30)</f>
        <v>785068.2233949</v>
      </c>
    </row>
    <row r="34" ht="15">
      <c r="H34" s="6"/>
    </row>
    <row r="35" ht="15">
      <c r="H35" s="6"/>
    </row>
    <row r="36" spans="4:12" ht="15">
      <c r="D36" s="92" t="s">
        <v>116</v>
      </c>
      <c r="E36" s="92"/>
      <c r="F36" s="92"/>
      <c r="G36" s="92"/>
      <c r="H36" s="92"/>
      <c r="I36" s="92"/>
      <c r="J36" s="92"/>
      <c r="L36" s="70"/>
    </row>
    <row r="37" spans="4:8" ht="15">
      <c r="D37" s="92"/>
      <c r="E37" s="92"/>
      <c r="F37" s="92"/>
      <c r="G37" s="92"/>
      <c r="H37" s="92"/>
    </row>
    <row r="38" spans="4:10" ht="15">
      <c r="D38" s="92" t="s">
        <v>41</v>
      </c>
      <c r="E38" s="92"/>
      <c r="F38" s="92"/>
      <c r="G38" s="92"/>
      <c r="H38" s="92"/>
      <c r="I38" s="92"/>
      <c r="J38" s="92"/>
    </row>
    <row r="39" spans="4:10" ht="15">
      <c r="D39" s="92" t="s">
        <v>43</v>
      </c>
      <c r="E39" s="92"/>
      <c r="F39" s="92"/>
      <c r="G39" s="92"/>
      <c r="H39" s="92"/>
      <c r="I39" s="92"/>
      <c r="J39" s="92"/>
    </row>
    <row r="40" spans="4:10" ht="15">
      <c r="D40" s="92" t="s">
        <v>42</v>
      </c>
      <c r="E40" s="92"/>
      <c r="F40" s="92"/>
      <c r="G40" s="92"/>
      <c r="H40" s="92"/>
      <c r="I40" s="92"/>
      <c r="J40" s="92"/>
    </row>
    <row r="41" spans="4:10" ht="15">
      <c r="D41" s="92" t="s">
        <v>44</v>
      </c>
      <c r="E41" s="92"/>
      <c r="F41" s="92"/>
      <c r="G41" s="92"/>
      <c r="H41" s="92"/>
      <c r="I41" s="92"/>
      <c r="J41" s="92"/>
    </row>
  </sheetData>
  <mergeCells count="14">
    <mergeCell ref="A10:L10"/>
    <mergeCell ref="B12:H12"/>
    <mergeCell ref="B13:H13"/>
    <mergeCell ref="B14:H14"/>
    <mergeCell ref="B18:C18"/>
    <mergeCell ref="B26:C26"/>
    <mergeCell ref="D38:J38"/>
    <mergeCell ref="D39:J39"/>
    <mergeCell ref="D40:J40"/>
    <mergeCell ref="D41:J41"/>
    <mergeCell ref="B30:C30"/>
    <mergeCell ref="A33:G33"/>
    <mergeCell ref="D37:H37"/>
    <mergeCell ref="D36:J3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37"/>
  <sheetViews>
    <sheetView tabSelected="1" workbookViewId="0" topLeftCell="A1">
      <selection activeCell="D22" sqref="D22"/>
    </sheetView>
  </sheetViews>
  <sheetFormatPr defaultColWidth="9.140625" defaultRowHeight="15"/>
  <cols>
    <col min="1" max="1" width="12.57421875" style="4" customWidth="1"/>
    <col min="2" max="2" width="14.8515625" style="1" customWidth="1"/>
    <col min="3" max="3" width="46.00390625" style="0" customWidth="1"/>
    <col min="4" max="4" width="11.28125" style="5" customWidth="1"/>
    <col min="5" max="5" width="9.140625" style="4" customWidth="1"/>
    <col min="6" max="6" width="13.57421875" style="5" customWidth="1"/>
    <col min="7" max="7" width="14.140625" style="5" customWidth="1"/>
    <col min="8" max="8" width="18.00390625" style="4" customWidth="1"/>
    <col min="10" max="10" width="12.140625" style="0" customWidth="1"/>
  </cols>
  <sheetData>
    <row r="1" ht="15"/>
    <row r="2" ht="15"/>
    <row r="3" ht="15"/>
    <row r="4" ht="15"/>
    <row r="5" ht="15"/>
    <row r="6" ht="15"/>
    <row r="7" ht="14.25" customHeight="1"/>
    <row r="8" ht="15"/>
    <row r="9" ht="15"/>
    <row r="10" spans="1:8" ht="25.5" customHeight="1">
      <c r="A10" s="97" t="s">
        <v>29</v>
      </c>
      <c r="B10" s="97"/>
      <c r="C10" s="97"/>
      <c r="D10" s="97"/>
      <c r="E10" s="97"/>
      <c r="F10" s="97"/>
      <c r="G10" s="97"/>
      <c r="H10" s="97"/>
    </row>
    <row r="11" spans="1:8" ht="15.75" customHeight="1">
      <c r="A11" s="7"/>
      <c r="B11" s="7"/>
      <c r="C11" s="7"/>
      <c r="D11" s="7"/>
      <c r="E11" s="7"/>
      <c r="F11" s="7"/>
      <c r="G11" s="7"/>
      <c r="H11" s="7"/>
    </row>
    <row r="12" spans="1:8" ht="15">
      <c r="A12" s="8" t="s">
        <v>30</v>
      </c>
      <c r="B12" s="98" t="s">
        <v>32</v>
      </c>
      <c r="C12" s="98"/>
      <c r="D12" s="98"/>
      <c r="E12" s="98"/>
      <c r="F12" s="98"/>
      <c r="G12" s="98"/>
      <c r="H12" s="98"/>
    </row>
    <row r="13" spans="1:8" ht="15">
      <c r="A13" s="8" t="s">
        <v>31</v>
      </c>
      <c r="B13" s="98" t="s">
        <v>111</v>
      </c>
      <c r="C13" s="98"/>
      <c r="D13" s="98"/>
      <c r="E13" s="98"/>
      <c r="F13" s="98"/>
      <c r="G13" s="98"/>
      <c r="H13" s="98"/>
    </row>
    <row r="14" spans="1:8" ht="15">
      <c r="A14" s="9" t="s">
        <v>33</v>
      </c>
      <c r="B14" s="98" t="s">
        <v>115</v>
      </c>
      <c r="C14" s="98"/>
      <c r="D14" s="98"/>
      <c r="E14" s="98"/>
      <c r="F14" s="98"/>
      <c r="G14" s="98"/>
      <c r="H14" s="98"/>
    </row>
    <row r="15" spans="1:2" ht="15">
      <c r="A15" s="8" t="s">
        <v>34</v>
      </c>
      <c r="B15" s="10">
        <v>0.2</v>
      </c>
    </row>
    <row r="17" spans="1:8" s="3" customFormat="1" ht="45">
      <c r="A17" s="11" t="s">
        <v>0</v>
      </c>
      <c r="B17" s="15" t="s">
        <v>1</v>
      </c>
      <c r="C17" s="16" t="s">
        <v>2</v>
      </c>
      <c r="D17" s="17" t="s">
        <v>3</v>
      </c>
      <c r="E17" s="15" t="s">
        <v>4</v>
      </c>
      <c r="F17" s="17" t="s">
        <v>5</v>
      </c>
      <c r="G17" s="17" t="s">
        <v>6</v>
      </c>
      <c r="H17" s="15" t="s">
        <v>7</v>
      </c>
    </row>
    <row r="18" spans="1:8" ht="32.25" customHeight="1">
      <c r="A18" s="25" t="s">
        <v>9</v>
      </c>
      <c r="B18" s="99" t="s">
        <v>45</v>
      </c>
      <c r="C18" s="100"/>
      <c r="D18" s="26"/>
      <c r="E18" s="27"/>
      <c r="F18" s="26"/>
      <c r="G18" s="26"/>
      <c r="H18" s="28">
        <f>H19+H20</f>
        <v>1148441.6506888887</v>
      </c>
    </row>
    <row r="19" spans="1:8" ht="30">
      <c r="A19" s="12" t="s">
        <v>10</v>
      </c>
      <c r="B19" s="31" t="s">
        <v>113</v>
      </c>
      <c r="C19" s="32" t="s">
        <v>112</v>
      </c>
      <c r="D19" s="18">
        <f>'MEMÓRIA CÁLCULO'!D20*0.2</f>
        <v>4226.389999999999</v>
      </c>
      <c r="E19" s="19" t="s">
        <v>12</v>
      </c>
      <c r="F19" s="18">
        <f>203.03/1.35</f>
        <v>150.3925925925926</v>
      </c>
      <c r="G19" s="18">
        <f>B15*F19+F19</f>
        <v>180.4711111111111</v>
      </c>
      <c r="H19" s="20">
        <f>G19*D19</f>
        <v>762741.2992888887</v>
      </c>
    </row>
    <row r="20" spans="1:8" ht="15">
      <c r="A20" s="12" t="s">
        <v>65</v>
      </c>
      <c r="B20" s="12" t="s">
        <v>24</v>
      </c>
      <c r="C20" s="39" t="s">
        <v>23</v>
      </c>
      <c r="D20" s="13">
        <f>'MEMÓRIA CÁLCULO'!D20</f>
        <v>21131.949999999997</v>
      </c>
      <c r="E20" s="12" t="s">
        <v>8</v>
      </c>
      <c r="F20" s="12">
        <v>15.21</v>
      </c>
      <c r="G20" s="13">
        <f>B15*F20+F20</f>
        <v>18.252000000000002</v>
      </c>
      <c r="H20" s="14">
        <f>G20*D20</f>
        <v>385700.3514</v>
      </c>
    </row>
    <row r="21" spans="1:8" ht="30" customHeight="1">
      <c r="A21" s="36" t="s">
        <v>11</v>
      </c>
      <c r="B21" s="99" t="s">
        <v>46</v>
      </c>
      <c r="C21" s="100"/>
      <c r="D21" s="26"/>
      <c r="E21" s="37"/>
      <c r="F21" s="26"/>
      <c r="G21" s="26"/>
      <c r="H21" s="28">
        <f>H22+H23+H24+H25</f>
        <v>2828691.3810996</v>
      </c>
    </row>
    <row r="22" spans="1:10" ht="33" customHeight="1">
      <c r="A22" s="12" t="s">
        <v>19</v>
      </c>
      <c r="B22" s="12" t="s">
        <v>73</v>
      </c>
      <c r="C22" s="2" t="s">
        <v>71</v>
      </c>
      <c r="D22" s="13">
        <f>'MEMÓRIA CÁLCULO'!C20</f>
        <v>20555.34</v>
      </c>
      <c r="E22" s="12" t="s">
        <v>8</v>
      </c>
      <c r="F22" s="13">
        <v>8.39</v>
      </c>
      <c r="G22" s="13">
        <f>F22*B15+F22</f>
        <v>10.068000000000001</v>
      </c>
      <c r="H22" s="14">
        <f>G22*D22</f>
        <v>206951.16312000004</v>
      </c>
      <c r="J22" s="70"/>
    </row>
    <row r="23" spans="1:8" ht="15">
      <c r="A23" s="12" t="s">
        <v>20</v>
      </c>
      <c r="B23" s="12" t="s">
        <v>13</v>
      </c>
      <c r="C23" s="33" t="s">
        <v>14</v>
      </c>
      <c r="D23" s="13">
        <f>'MEMÓRIA CÁLCULO'!B20</f>
        <v>41687.29</v>
      </c>
      <c r="E23" s="12" t="s">
        <v>8</v>
      </c>
      <c r="F23" s="13">
        <v>7.53</v>
      </c>
      <c r="G23" s="13">
        <f>B15*F23+F23</f>
        <v>9.036000000000001</v>
      </c>
      <c r="H23" s="14">
        <f aca="true" t="shared" si="0" ref="H23:H25">G23*D23</f>
        <v>376686.35244000005</v>
      </c>
    </row>
    <row r="24" spans="1:8" ht="30">
      <c r="A24" s="12" t="s">
        <v>21</v>
      </c>
      <c r="B24" s="12" t="s">
        <v>15</v>
      </c>
      <c r="C24" s="34" t="s">
        <v>16</v>
      </c>
      <c r="D24" s="13">
        <f>D23*0.03</f>
        <v>1250.6187</v>
      </c>
      <c r="E24" s="12" t="s">
        <v>12</v>
      </c>
      <c r="F24" s="13">
        <v>1488.09</v>
      </c>
      <c r="G24" s="13">
        <f>B15*F24+F24</f>
        <v>1785.7079999999999</v>
      </c>
      <c r="H24" s="14">
        <f t="shared" si="0"/>
        <v>2233239.8175395997</v>
      </c>
    </row>
    <row r="25" spans="1:8" ht="30">
      <c r="A25" s="12" t="s">
        <v>72</v>
      </c>
      <c r="B25" s="35" t="s">
        <v>17</v>
      </c>
      <c r="C25" s="34" t="s">
        <v>66</v>
      </c>
      <c r="D25" s="13">
        <f>'MEMÓRIA CÁLCULO'!E20</f>
        <v>57</v>
      </c>
      <c r="E25" s="12" t="s">
        <v>18</v>
      </c>
      <c r="F25" s="13">
        <v>172.72</v>
      </c>
      <c r="G25" s="13">
        <f>B15*F25+F25</f>
        <v>207.264</v>
      </c>
      <c r="H25" s="14">
        <f t="shared" si="0"/>
        <v>11814.048</v>
      </c>
    </row>
    <row r="26" spans="1:8" ht="28.5" customHeight="1">
      <c r="A26" s="21" t="s">
        <v>26</v>
      </c>
      <c r="B26" s="101" t="s">
        <v>28</v>
      </c>
      <c r="C26" s="102"/>
      <c r="D26" s="22"/>
      <c r="E26" s="23"/>
      <c r="F26" s="22"/>
      <c r="G26" s="22"/>
      <c r="H26" s="24">
        <f>H27+H28</f>
        <v>77895.37812</v>
      </c>
    </row>
    <row r="27" spans="1:8" ht="15">
      <c r="A27" s="12" t="s">
        <v>27</v>
      </c>
      <c r="B27" s="19" t="s">
        <v>35</v>
      </c>
      <c r="C27" s="30" t="s">
        <v>36</v>
      </c>
      <c r="D27" s="18">
        <f>'MEMÓRIA CALCULO SINALIZAÇÃO'!I43</f>
        <v>1482.53</v>
      </c>
      <c r="E27" s="19" t="s">
        <v>8</v>
      </c>
      <c r="F27" s="18">
        <v>40.67</v>
      </c>
      <c r="G27" s="18">
        <f>B15*F27+F27</f>
        <v>48.804</v>
      </c>
      <c r="H27" s="20">
        <f>D27*G27</f>
        <v>72353.39412</v>
      </c>
    </row>
    <row r="28" spans="1:8" ht="15">
      <c r="A28" s="12" t="s">
        <v>57</v>
      </c>
      <c r="B28" s="12" t="s">
        <v>59</v>
      </c>
      <c r="C28" t="s">
        <v>58</v>
      </c>
      <c r="D28" s="18">
        <f>'MEMÓRIA CALCULO SINALIZAÇÃO'!B11</f>
        <v>56</v>
      </c>
      <c r="E28" s="19" t="s">
        <v>18</v>
      </c>
      <c r="F28" s="18">
        <v>82.47</v>
      </c>
      <c r="G28" s="18">
        <f>B15*F28+F28</f>
        <v>98.964</v>
      </c>
      <c r="H28" s="20">
        <f>D28*G28</f>
        <v>5541.984</v>
      </c>
    </row>
    <row r="29" spans="1:8" ht="29.25" customHeight="1">
      <c r="A29" s="103" t="s">
        <v>37</v>
      </c>
      <c r="B29" s="104"/>
      <c r="C29" s="104"/>
      <c r="D29" s="104"/>
      <c r="E29" s="104"/>
      <c r="F29" s="104"/>
      <c r="G29" s="105"/>
      <c r="H29" s="29">
        <f>H26+H21+H18</f>
        <v>4055028.4099084884</v>
      </c>
    </row>
    <row r="30" ht="15">
      <c r="H30" s="6"/>
    </row>
    <row r="31" ht="15">
      <c r="H31" s="6"/>
    </row>
    <row r="32" spans="4:8" ht="15">
      <c r="D32" s="92" t="s">
        <v>116</v>
      </c>
      <c r="E32" s="92"/>
      <c r="F32" s="92"/>
      <c r="G32" s="92"/>
      <c r="H32" s="92"/>
    </row>
    <row r="33" spans="4:8" ht="15">
      <c r="D33" s="92"/>
      <c r="E33" s="92"/>
      <c r="F33" s="92"/>
      <c r="G33" s="92"/>
      <c r="H33" s="92"/>
    </row>
    <row r="34" spans="4:8" ht="15">
      <c r="D34" s="92" t="s">
        <v>41</v>
      </c>
      <c r="E34" s="92"/>
      <c r="F34" s="92"/>
      <c r="G34" s="92"/>
      <c r="H34" s="92"/>
    </row>
    <row r="35" spans="4:8" ht="15">
      <c r="D35" s="92" t="s">
        <v>43</v>
      </c>
      <c r="E35" s="92"/>
      <c r="F35" s="92"/>
      <c r="G35" s="92"/>
      <c r="H35" s="92"/>
    </row>
    <row r="36" spans="4:8" ht="15">
      <c r="D36" s="92" t="s">
        <v>42</v>
      </c>
      <c r="E36" s="92"/>
      <c r="F36" s="92"/>
      <c r="G36" s="92"/>
      <c r="H36" s="92"/>
    </row>
    <row r="37" spans="4:8" ht="15">
      <c r="D37" s="92" t="s">
        <v>44</v>
      </c>
      <c r="E37" s="92"/>
      <c r="F37" s="92"/>
      <c r="G37" s="92"/>
      <c r="H37" s="92"/>
    </row>
  </sheetData>
  <mergeCells count="14">
    <mergeCell ref="B18:C18"/>
    <mergeCell ref="B26:C26"/>
    <mergeCell ref="A29:G29"/>
    <mergeCell ref="A10:H10"/>
    <mergeCell ref="B12:H12"/>
    <mergeCell ref="B13:H13"/>
    <mergeCell ref="B14:H14"/>
    <mergeCell ref="B21:C21"/>
    <mergeCell ref="D37:H37"/>
    <mergeCell ref="D32:H32"/>
    <mergeCell ref="D33:H33"/>
    <mergeCell ref="D34:H34"/>
    <mergeCell ref="D35:H35"/>
    <mergeCell ref="D36:H3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 topLeftCell="A1">
      <selection activeCell="E22" sqref="A1:E22"/>
    </sheetView>
  </sheetViews>
  <sheetFormatPr defaultColWidth="9.140625" defaultRowHeight="15"/>
  <cols>
    <col min="1" max="1" width="63.28125" style="0" customWidth="1"/>
    <col min="2" max="2" width="15.00390625" style="71" customWidth="1"/>
    <col min="3" max="3" width="12.7109375" style="71" customWidth="1"/>
    <col min="4" max="4" width="13.421875" style="71" customWidth="1"/>
    <col min="5" max="5" width="14.00390625" style="1" customWidth="1"/>
  </cols>
  <sheetData>
    <row r="1" spans="1:5" ht="15">
      <c r="A1" s="106" t="s">
        <v>118</v>
      </c>
      <c r="B1" s="106"/>
      <c r="C1" s="106"/>
      <c r="D1" s="106"/>
      <c r="E1" s="106"/>
    </row>
    <row r="2" spans="1:5" ht="15">
      <c r="A2" s="106"/>
      <c r="B2" s="106"/>
      <c r="C2" s="106"/>
      <c r="D2" s="106"/>
      <c r="E2" s="106"/>
    </row>
    <row r="4" spans="1:5" ht="15">
      <c r="A4" s="72" t="s">
        <v>78</v>
      </c>
      <c r="B4" s="73" t="s">
        <v>75</v>
      </c>
      <c r="C4" s="73" t="s">
        <v>76</v>
      </c>
      <c r="D4" s="73" t="s">
        <v>77</v>
      </c>
      <c r="E4" s="89" t="s">
        <v>109</v>
      </c>
    </row>
    <row r="5" spans="1:5" ht="15">
      <c r="A5" s="38" t="s">
        <v>74</v>
      </c>
      <c r="B5" s="74">
        <v>2799.95</v>
      </c>
      <c r="C5" s="74"/>
      <c r="D5" s="74">
        <f>B5</f>
        <v>2799.95</v>
      </c>
      <c r="E5" s="90">
        <v>2</v>
      </c>
    </row>
    <row r="6" spans="1:5" ht="15">
      <c r="A6" s="38" t="s">
        <v>79</v>
      </c>
      <c r="B6" s="74">
        <v>3202.74</v>
      </c>
      <c r="C6" s="74">
        <f>B6</f>
        <v>3202.74</v>
      </c>
      <c r="D6" s="74"/>
      <c r="E6" s="90">
        <v>3</v>
      </c>
    </row>
    <row r="7" spans="1:5" ht="15">
      <c r="A7" s="38" t="s">
        <v>80</v>
      </c>
      <c r="B7" s="74">
        <f>907.9+1471.2+792.92</f>
        <v>3172.02</v>
      </c>
      <c r="C7" s="74">
        <f>B7</f>
        <v>3172.02</v>
      </c>
      <c r="D7" s="74"/>
      <c r="E7" s="90">
        <v>7</v>
      </c>
    </row>
    <row r="8" spans="1:5" ht="15">
      <c r="A8" s="38" t="s">
        <v>81</v>
      </c>
      <c r="B8" s="74">
        <f>2510.99+1133.91</f>
        <v>3644.8999999999996</v>
      </c>
      <c r="C8" s="74">
        <f>B8</f>
        <v>3644.8999999999996</v>
      </c>
      <c r="D8" s="74"/>
      <c r="E8" s="90">
        <v>2</v>
      </c>
    </row>
    <row r="9" spans="1:5" ht="15">
      <c r="A9" s="38" t="s">
        <v>82</v>
      </c>
      <c r="B9" s="74">
        <f>2317.91+1557.21</f>
        <v>3875.12</v>
      </c>
      <c r="C9" s="74"/>
      <c r="D9" s="74">
        <f>B9</f>
        <v>3875.12</v>
      </c>
      <c r="E9" s="90">
        <v>4</v>
      </c>
    </row>
    <row r="10" spans="1:5" ht="15">
      <c r="A10" s="38" t="s">
        <v>83</v>
      </c>
      <c r="B10" s="74">
        <f>2470.38+528.4+1602.55</f>
        <v>4601.33</v>
      </c>
      <c r="C10" s="74">
        <v>2998.78</v>
      </c>
      <c r="D10" s="74">
        <v>1602.55</v>
      </c>
      <c r="E10" s="90">
        <v>4</v>
      </c>
    </row>
    <row r="11" spans="1:5" ht="15">
      <c r="A11" s="38" t="s">
        <v>84</v>
      </c>
      <c r="B11" s="74">
        <f>1890.36+1265.04</f>
        <v>3155.3999999999996</v>
      </c>
      <c r="C11" s="74"/>
      <c r="D11" s="74">
        <f>B11</f>
        <v>3155.3999999999996</v>
      </c>
      <c r="E11" s="90">
        <v>3</v>
      </c>
    </row>
    <row r="12" spans="1:5" ht="15">
      <c r="A12" s="38" t="s">
        <v>85</v>
      </c>
      <c r="B12" s="74">
        <f>2281.46+1371.62+765.82</f>
        <v>4418.9</v>
      </c>
      <c r="C12" s="74"/>
      <c r="D12" s="74">
        <f>B12</f>
        <v>4418.9</v>
      </c>
      <c r="E12" s="90">
        <v>6</v>
      </c>
    </row>
    <row r="13" spans="1:5" ht="15">
      <c r="A13" s="38" t="s">
        <v>86</v>
      </c>
      <c r="B13" s="74">
        <f>1611.38+1388.94</f>
        <v>3000.32</v>
      </c>
      <c r="C13" s="74">
        <v>1388.94</v>
      </c>
      <c r="D13" s="74">
        <v>1611.38</v>
      </c>
      <c r="E13" s="90">
        <v>5</v>
      </c>
    </row>
    <row r="14" spans="1:5" ht="15">
      <c r="A14" s="38" t="s">
        <v>87</v>
      </c>
      <c r="B14" s="74">
        <v>890.16</v>
      </c>
      <c r="C14" s="74">
        <f>B14</f>
        <v>890.16</v>
      </c>
      <c r="D14" s="74"/>
      <c r="E14" s="90">
        <v>1</v>
      </c>
    </row>
    <row r="15" spans="1:5" ht="15">
      <c r="A15" s="38" t="s">
        <v>88</v>
      </c>
      <c r="B15" s="74">
        <v>524.73</v>
      </c>
      <c r="C15" s="74">
        <f>B15</f>
        <v>524.73</v>
      </c>
      <c r="D15" s="74"/>
      <c r="E15" s="90">
        <v>0</v>
      </c>
    </row>
    <row r="16" spans="1:5" ht="15">
      <c r="A16" s="38" t="s">
        <v>89</v>
      </c>
      <c r="B16" s="74">
        <v>4531.19</v>
      </c>
      <c r="C16" s="74">
        <v>1213.73</v>
      </c>
      <c r="D16" s="74">
        <f>B16-C16</f>
        <v>3317.4599999999996</v>
      </c>
      <c r="E16" s="90">
        <v>13</v>
      </c>
    </row>
    <row r="17" spans="1:5" ht="15">
      <c r="A17" s="38" t="s">
        <v>114</v>
      </c>
      <c r="B17" s="74">
        <v>351.19</v>
      </c>
      <c r="C17" s="74"/>
      <c r="D17" s="74">
        <f>B17</f>
        <v>351.19</v>
      </c>
      <c r="E17" s="90">
        <v>1</v>
      </c>
    </row>
    <row r="18" spans="1:5" ht="15">
      <c r="A18" s="38" t="s">
        <v>90</v>
      </c>
      <c r="B18" s="74">
        <v>2234.64</v>
      </c>
      <c r="C18" s="74">
        <f>B18</f>
        <v>2234.64</v>
      </c>
      <c r="D18" s="74"/>
      <c r="E18" s="90">
        <v>4</v>
      </c>
    </row>
    <row r="19" spans="1:5" ht="15">
      <c r="A19" s="38" t="s">
        <v>91</v>
      </c>
      <c r="B19" s="74">
        <v>1284.7</v>
      </c>
      <c r="C19" s="74">
        <f>B19</f>
        <v>1284.7</v>
      </c>
      <c r="D19" s="74"/>
      <c r="E19" s="90">
        <v>2</v>
      </c>
    </row>
    <row r="20" spans="1:5" ht="27.75" customHeight="1">
      <c r="A20" s="75" t="s">
        <v>38</v>
      </c>
      <c r="B20" s="76">
        <f>SUM(B5:B19)</f>
        <v>41687.29</v>
      </c>
      <c r="C20" s="76">
        <f>SUM(C5:C19)</f>
        <v>20555.34</v>
      </c>
      <c r="D20" s="76">
        <f>SUM(D5:D19)</f>
        <v>21131.949999999997</v>
      </c>
      <c r="E20" s="75">
        <f>SUM(E5:E19)</f>
        <v>57</v>
      </c>
    </row>
  </sheetData>
  <mergeCells count="1">
    <mergeCell ref="A1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 topLeftCell="L1">
      <selection activeCell="T52" sqref="A1:T52"/>
    </sheetView>
  </sheetViews>
  <sheetFormatPr defaultColWidth="9.140625" defaultRowHeight="15"/>
  <cols>
    <col min="1" max="1" width="23.00390625" style="0" customWidth="1"/>
    <col min="6" max="6" width="23.8515625" style="0" customWidth="1"/>
    <col min="11" max="11" width="23.7109375" style="0" customWidth="1"/>
    <col min="16" max="16" width="23.140625" style="0" customWidth="1"/>
  </cols>
  <sheetData>
    <row r="1" spans="1:20" ht="15">
      <c r="A1" s="77" t="s">
        <v>93</v>
      </c>
      <c r="B1" s="78"/>
      <c r="C1" s="78"/>
      <c r="D1" s="78"/>
      <c r="E1" s="79"/>
      <c r="F1" s="77" t="s">
        <v>105</v>
      </c>
      <c r="G1" s="78"/>
      <c r="H1" s="78"/>
      <c r="I1" s="78"/>
      <c r="J1" s="79"/>
      <c r="K1" s="77" t="s">
        <v>80</v>
      </c>
      <c r="L1" s="78"/>
      <c r="M1" s="78"/>
      <c r="N1" s="78"/>
      <c r="O1" s="79"/>
      <c r="P1" s="77" t="s">
        <v>81</v>
      </c>
      <c r="Q1" s="78"/>
      <c r="R1" s="78"/>
      <c r="S1" s="78"/>
      <c r="T1" s="79"/>
    </row>
    <row r="2" spans="1:20" ht="15">
      <c r="A2" s="80"/>
      <c r="B2" s="81"/>
      <c r="C2" s="81"/>
      <c r="D2" s="81"/>
      <c r="E2" s="82"/>
      <c r="F2" s="80"/>
      <c r="G2" s="81"/>
      <c r="H2" s="81"/>
      <c r="I2" s="81"/>
      <c r="J2" s="82"/>
      <c r="K2" s="80"/>
      <c r="L2" s="81"/>
      <c r="M2" s="81"/>
      <c r="N2" s="81"/>
      <c r="O2" s="82"/>
      <c r="P2" s="80"/>
      <c r="Q2" s="81"/>
      <c r="R2" s="81"/>
      <c r="S2" s="81"/>
      <c r="T2" s="82"/>
    </row>
    <row r="3" spans="1:20" ht="15">
      <c r="A3" s="80"/>
      <c r="B3" s="81" t="s">
        <v>102</v>
      </c>
      <c r="C3" s="81" t="s">
        <v>101</v>
      </c>
      <c r="D3" s="81" t="s">
        <v>38</v>
      </c>
      <c r="E3" s="82"/>
      <c r="F3" s="80"/>
      <c r="G3" s="81" t="s">
        <v>102</v>
      </c>
      <c r="H3" s="81" t="s">
        <v>101</v>
      </c>
      <c r="I3" s="81" t="s">
        <v>38</v>
      </c>
      <c r="J3" s="82"/>
      <c r="K3" s="80"/>
      <c r="L3" s="81" t="s">
        <v>102</v>
      </c>
      <c r="M3" s="81" t="s">
        <v>101</v>
      </c>
      <c r="N3" s="81" t="s">
        <v>38</v>
      </c>
      <c r="O3" s="82"/>
      <c r="P3" s="80"/>
      <c r="Q3" s="81" t="s">
        <v>102</v>
      </c>
      <c r="R3" s="81" t="s">
        <v>101</v>
      </c>
      <c r="S3" s="81" t="s">
        <v>38</v>
      </c>
      <c r="T3" s="82"/>
    </row>
    <row r="4" spans="1:20" ht="15">
      <c r="A4" s="80" t="s">
        <v>94</v>
      </c>
      <c r="B4" s="81">
        <f>1.95*2.4</f>
        <v>4.68</v>
      </c>
      <c r="C4" s="81">
        <v>1</v>
      </c>
      <c r="D4" s="81">
        <f>B4*C4</f>
        <v>4.68</v>
      </c>
      <c r="E4" s="82" t="s">
        <v>40</v>
      </c>
      <c r="F4" s="80" t="s">
        <v>94</v>
      </c>
      <c r="G4" s="81">
        <f>1.95*2.4</f>
        <v>4.68</v>
      </c>
      <c r="H4" s="81">
        <v>2</v>
      </c>
      <c r="I4" s="81">
        <f>G4*H4</f>
        <v>9.36</v>
      </c>
      <c r="J4" s="82" t="s">
        <v>40</v>
      </c>
      <c r="K4" s="80" t="s">
        <v>94</v>
      </c>
      <c r="L4" s="81">
        <f>1.95*2.4</f>
        <v>4.68</v>
      </c>
      <c r="M4" s="81">
        <v>3</v>
      </c>
      <c r="N4" s="81">
        <f>L4*M4</f>
        <v>14.04</v>
      </c>
      <c r="O4" s="82" t="s">
        <v>40</v>
      </c>
      <c r="P4" s="80" t="s">
        <v>94</v>
      </c>
      <c r="Q4" s="81">
        <f>1.95*2.4</f>
        <v>4.68</v>
      </c>
      <c r="R4" s="81">
        <v>4</v>
      </c>
      <c r="S4" s="81">
        <f>Q4*R4</f>
        <v>18.72</v>
      </c>
      <c r="T4" s="82" t="s">
        <v>40</v>
      </c>
    </row>
    <row r="5" spans="1:20" ht="15">
      <c r="A5" s="80" t="s">
        <v>95</v>
      </c>
      <c r="B5" s="81">
        <v>0.4</v>
      </c>
      <c r="C5" s="81">
        <v>7.8</v>
      </c>
      <c r="D5" s="81">
        <f>B5*C5</f>
        <v>3.12</v>
      </c>
      <c r="E5" s="82" t="s">
        <v>40</v>
      </c>
      <c r="F5" s="80" t="s">
        <v>95</v>
      </c>
      <c r="G5" s="81">
        <v>0.4</v>
      </c>
      <c r="H5" s="81">
        <v>12</v>
      </c>
      <c r="I5" s="81">
        <f>G5*H5</f>
        <v>4.800000000000001</v>
      </c>
      <c r="J5" s="82" t="s">
        <v>40</v>
      </c>
      <c r="K5" s="80" t="s">
        <v>95</v>
      </c>
      <c r="L5" s="81">
        <v>0.4</v>
      </c>
      <c r="M5" s="81">
        <v>14.1</v>
      </c>
      <c r="N5" s="81">
        <f>L5*M5</f>
        <v>5.640000000000001</v>
      </c>
      <c r="O5" s="82" t="s">
        <v>40</v>
      </c>
      <c r="P5" s="80" t="s">
        <v>95</v>
      </c>
      <c r="Q5" s="81">
        <v>0.4</v>
      </c>
      <c r="R5" s="81">
        <v>30.8</v>
      </c>
      <c r="S5" s="81">
        <f>Q5*R5</f>
        <v>12.32</v>
      </c>
      <c r="T5" s="82" t="s">
        <v>40</v>
      </c>
    </row>
    <row r="6" spans="1:20" ht="15">
      <c r="A6" s="80" t="s">
        <v>96</v>
      </c>
      <c r="B6" s="81">
        <f>0.4*3</f>
        <v>1.2000000000000002</v>
      </c>
      <c r="C6" s="81">
        <v>32</v>
      </c>
      <c r="D6" s="81">
        <f>B6*C6</f>
        <v>38.400000000000006</v>
      </c>
      <c r="E6" s="82" t="s">
        <v>40</v>
      </c>
      <c r="F6" s="80" t="s">
        <v>96</v>
      </c>
      <c r="G6" s="81">
        <f>0.4*3</f>
        <v>1.2000000000000002</v>
      </c>
      <c r="H6" s="81">
        <v>40</v>
      </c>
      <c r="I6" s="81">
        <f>G6*H6</f>
        <v>48.00000000000001</v>
      </c>
      <c r="J6" s="82" t="s">
        <v>40</v>
      </c>
      <c r="K6" s="80" t="s">
        <v>96</v>
      </c>
      <c r="L6" s="81">
        <f>0.4*3</f>
        <v>1.2000000000000002</v>
      </c>
      <c r="M6" s="81">
        <v>37</v>
      </c>
      <c r="N6" s="81">
        <f>L6*M6</f>
        <v>44.400000000000006</v>
      </c>
      <c r="O6" s="82" t="s">
        <v>40</v>
      </c>
      <c r="P6" s="80" t="s">
        <v>96</v>
      </c>
      <c r="Q6" s="81">
        <f>0.4*3</f>
        <v>1.2000000000000002</v>
      </c>
      <c r="R6" s="81">
        <v>88</v>
      </c>
      <c r="S6" s="81">
        <f>Q6*R6</f>
        <v>105.60000000000002</v>
      </c>
      <c r="T6" s="82" t="s">
        <v>40</v>
      </c>
    </row>
    <row r="7" spans="1:20" ht="15">
      <c r="A7" s="80" t="s">
        <v>97</v>
      </c>
      <c r="B7" s="81">
        <v>0.2</v>
      </c>
      <c r="C7" s="81">
        <f>7.5+30.4+31.7+2.95+34</f>
        <v>106.55</v>
      </c>
      <c r="D7" s="81">
        <f>C7*B7</f>
        <v>21.310000000000002</v>
      </c>
      <c r="E7" s="82" t="s">
        <v>40</v>
      </c>
      <c r="F7" s="80" t="s">
        <v>97</v>
      </c>
      <c r="G7" s="81">
        <v>0.2</v>
      </c>
      <c r="H7" s="81">
        <f>75.3+93.7+8.3+5</f>
        <v>182.3</v>
      </c>
      <c r="I7" s="81">
        <f>H7*G7</f>
        <v>36.46</v>
      </c>
      <c r="J7" s="82" t="s">
        <v>40</v>
      </c>
      <c r="K7" s="80" t="s">
        <v>97</v>
      </c>
      <c r="L7" s="81">
        <v>0.2</v>
      </c>
      <c r="M7" s="87">
        <v>0</v>
      </c>
      <c r="N7" s="81">
        <f>M7*L7</f>
        <v>0</v>
      </c>
      <c r="O7" s="82" t="s">
        <v>40</v>
      </c>
      <c r="P7" s="80" t="s">
        <v>97</v>
      </c>
      <c r="Q7" s="81">
        <v>0.2</v>
      </c>
      <c r="R7" s="87">
        <v>31</v>
      </c>
      <c r="S7" s="81">
        <f>R7*Q7</f>
        <v>6.2</v>
      </c>
      <c r="T7" s="82" t="s">
        <v>40</v>
      </c>
    </row>
    <row r="8" spans="1:20" ht="15">
      <c r="A8" s="80" t="s">
        <v>98</v>
      </c>
      <c r="B8" s="81">
        <v>0.2</v>
      </c>
      <c r="C8" s="81">
        <v>26.5</v>
      </c>
      <c r="D8" s="81">
        <f>B8*C8/2</f>
        <v>2.6500000000000004</v>
      </c>
      <c r="E8" s="82" t="s">
        <v>40</v>
      </c>
      <c r="F8" s="80" t="s">
        <v>98</v>
      </c>
      <c r="G8" s="81">
        <v>0.2</v>
      </c>
      <c r="H8" s="87">
        <v>0</v>
      </c>
      <c r="I8" s="81">
        <f>G8*H8/2</f>
        <v>0</v>
      </c>
      <c r="J8" s="82" t="s">
        <v>40</v>
      </c>
      <c r="K8" s="80" t="s">
        <v>98</v>
      </c>
      <c r="L8" s="81">
        <v>0.2</v>
      </c>
      <c r="M8" s="87">
        <v>0</v>
      </c>
      <c r="N8" s="81">
        <f>L8*M8/2</f>
        <v>0</v>
      </c>
      <c r="O8" s="82" t="s">
        <v>40</v>
      </c>
      <c r="P8" s="80" t="s">
        <v>98</v>
      </c>
      <c r="Q8" s="81">
        <v>0.2</v>
      </c>
      <c r="R8" s="87">
        <v>0</v>
      </c>
      <c r="S8" s="81">
        <f>Q8*R8/2</f>
        <v>0</v>
      </c>
      <c r="T8" s="82" t="s">
        <v>40</v>
      </c>
    </row>
    <row r="9" spans="1:20" ht="15">
      <c r="A9" s="80" t="s">
        <v>99</v>
      </c>
      <c r="B9" s="81">
        <f>0.4*1.5</f>
        <v>0.6000000000000001</v>
      </c>
      <c r="C9" s="81">
        <v>13</v>
      </c>
      <c r="D9" s="81">
        <f>B9*C9</f>
        <v>7.800000000000001</v>
      </c>
      <c r="E9" s="82" t="s">
        <v>40</v>
      </c>
      <c r="F9" s="80" t="s">
        <v>99</v>
      </c>
      <c r="G9" s="81">
        <f>0.4*1.5</f>
        <v>0.6000000000000001</v>
      </c>
      <c r="H9" s="87">
        <v>0</v>
      </c>
      <c r="I9" s="81">
        <f>G9*H9</f>
        <v>0</v>
      </c>
      <c r="J9" s="82" t="s">
        <v>40</v>
      </c>
      <c r="K9" s="80" t="s">
        <v>99</v>
      </c>
      <c r="L9" s="81">
        <f>0.4*1.5</f>
        <v>0.6000000000000001</v>
      </c>
      <c r="M9" s="87">
        <v>7</v>
      </c>
      <c r="N9" s="81">
        <f>L9*M9</f>
        <v>4.200000000000001</v>
      </c>
      <c r="O9" s="82" t="s">
        <v>40</v>
      </c>
      <c r="P9" s="80" t="s">
        <v>99</v>
      </c>
      <c r="Q9" s="81">
        <f>0.4*1.5</f>
        <v>0.6000000000000001</v>
      </c>
      <c r="R9" s="87">
        <v>10</v>
      </c>
      <c r="S9" s="81">
        <f>Q9*R9</f>
        <v>6.000000000000001</v>
      </c>
      <c r="T9" s="82" t="s">
        <v>40</v>
      </c>
    </row>
    <row r="10" spans="1:20" ht="15">
      <c r="A10" s="80" t="s">
        <v>100</v>
      </c>
      <c r="B10" s="81">
        <f>3.4*1.7</f>
        <v>5.779999999999999</v>
      </c>
      <c r="C10" s="81">
        <v>1</v>
      </c>
      <c r="D10" s="81">
        <f>B10*C10</f>
        <v>5.779999999999999</v>
      </c>
      <c r="E10" s="82" t="s">
        <v>40</v>
      </c>
      <c r="F10" s="80" t="s">
        <v>100</v>
      </c>
      <c r="G10" s="81">
        <f>3.4*1.7</f>
        <v>5.779999999999999</v>
      </c>
      <c r="H10" s="87">
        <v>2</v>
      </c>
      <c r="I10" s="81">
        <f>G10*H10</f>
        <v>11.559999999999999</v>
      </c>
      <c r="J10" s="82" t="s">
        <v>40</v>
      </c>
      <c r="K10" s="80" t="s">
        <v>100</v>
      </c>
      <c r="L10" s="81">
        <f>3.4*1.7</f>
        <v>5.779999999999999</v>
      </c>
      <c r="M10" s="87"/>
      <c r="N10" s="81">
        <f>L10*M10</f>
        <v>0</v>
      </c>
      <c r="O10" s="82" t="s">
        <v>40</v>
      </c>
      <c r="P10" s="80" t="s">
        <v>100</v>
      </c>
      <c r="Q10" s="81">
        <f>3.4*1.7</f>
        <v>5.779999999999999</v>
      </c>
      <c r="R10" s="87"/>
      <c r="S10" s="81">
        <f>Q10*R10</f>
        <v>0</v>
      </c>
      <c r="T10" s="82" t="s">
        <v>40</v>
      </c>
    </row>
    <row r="11" spans="1:20" ht="15">
      <c r="A11" s="80" t="s">
        <v>103</v>
      </c>
      <c r="B11" s="81">
        <v>56</v>
      </c>
      <c r="C11" s="81" t="s">
        <v>104</v>
      </c>
      <c r="D11" s="81"/>
      <c r="E11" s="82"/>
      <c r="F11" s="80" t="s">
        <v>106</v>
      </c>
      <c r="G11" s="81">
        <f>3.4*1.7</f>
        <v>5.779999999999999</v>
      </c>
      <c r="H11" s="87">
        <v>2</v>
      </c>
      <c r="I11" s="81">
        <f>G11*H11</f>
        <v>11.559999999999999</v>
      </c>
      <c r="J11" s="82" t="s">
        <v>40</v>
      </c>
      <c r="K11" s="80" t="s">
        <v>106</v>
      </c>
      <c r="L11" s="81">
        <f>3.4*1.7</f>
        <v>5.779999999999999</v>
      </c>
      <c r="M11" s="87"/>
      <c r="N11" s="81">
        <f>L11*M11</f>
        <v>0</v>
      </c>
      <c r="O11" s="82" t="s">
        <v>40</v>
      </c>
      <c r="P11" s="80" t="s">
        <v>106</v>
      </c>
      <c r="Q11" s="81">
        <f>3.4*1.7</f>
        <v>5.779999999999999</v>
      </c>
      <c r="R11" s="87"/>
      <c r="S11" s="81">
        <f>Q11*R11</f>
        <v>0</v>
      </c>
      <c r="T11" s="82" t="s">
        <v>40</v>
      </c>
    </row>
    <row r="12" spans="1:20" ht="15">
      <c r="A12" s="80"/>
      <c r="B12" s="81"/>
      <c r="C12" s="81"/>
      <c r="D12" s="81"/>
      <c r="E12" s="82"/>
      <c r="F12" s="80"/>
      <c r="G12" s="81"/>
      <c r="H12" s="81"/>
      <c r="I12" s="81"/>
      <c r="J12" s="82"/>
      <c r="K12" s="80"/>
      <c r="L12" s="81"/>
      <c r="M12" s="81"/>
      <c r="N12" s="81"/>
      <c r="O12" s="82"/>
      <c r="P12" s="80"/>
      <c r="Q12" s="81"/>
      <c r="R12" s="81"/>
      <c r="S12" s="81"/>
      <c r="T12" s="82"/>
    </row>
    <row r="13" spans="1:20" ht="15">
      <c r="A13" s="83"/>
      <c r="B13" s="84"/>
      <c r="C13" s="85" t="s">
        <v>38</v>
      </c>
      <c r="D13" s="85">
        <f>SUM(D4:D10)</f>
        <v>83.74000000000001</v>
      </c>
      <c r="E13" s="86" t="s">
        <v>40</v>
      </c>
      <c r="F13" s="83"/>
      <c r="G13" s="84"/>
      <c r="H13" s="85" t="s">
        <v>38</v>
      </c>
      <c r="I13" s="85">
        <f>SUM(I4:I11)</f>
        <v>121.74000000000001</v>
      </c>
      <c r="J13" s="86" t="s">
        <v>40</v>
      </c>
      <c r="K13" s="83"/>
      <c r="L13" s="84"/>
      <c r="M13" s="85" t="s">
        <v>38</v>
      </c>
      <c r="N13" s="85">
        <f>SUM(N4:N11)</f>
        <v>68.28000000000002</v>
      </c>
      <c r="O13" s="86" t="s">
        <v>40</v>
      </c>
      <c r="P13" s="83"/>
      <c r="Q13" s="84"/>
      <c r="R13" s="85" t="s">
        <v>38</v>
      </c>
      <c r="S13" s="85">
        <f>SUM(S4:S11)</f>
        <v>148.84</v>
      </c>
      <c r="T13" s="86" t="s">
        <v>40</v>
      </c>
    </row>
    <row r="14" spans="1:20" ht="15">
      <c r="A14" s="77" t="s">
        <v>82</v>
      </c>
      <c r="B14" s="78"/>
      <c r="C14" s="78"/>
      <c r="D14" s="78"/>
      <c r="E14" s="79"/>
      <c r="F14" s="77" t="s">
        <v>83</v>
      </c>
      <c r="G14" s="78"/>
      <c r="H14" s="78"/>
      <c r="I14" s="78"/>
      <c r="J14" s="79"/>
      <c r="K14" s="77" t="s">
        <v>107</v>
      </c>
      <c r="L14" s="78"/>
      <c r="M14" s="78"/>
      <c r="N14" s="78"/>
      <c r="O14" s="79"/>
      <c r="P14" s="77" t="s">
        <v>85</v>
      </c>
      <c r="Q14" s="78"/>
      <c r="R14" s="78"/>
      <c r="S14" s="78"/>
      <c r="T14" s="79"/>
    </row>
    <row r="15" spans="1:20" ht="15">
      <c r="A15" s="80"/>
      <c r="B15" s="81"/>
      <c r="C15" s="81"/>
      <c r="D15" s="81"/>
      <c r="E15" s="82"/>
      <c r="F15" s="80"/>
      <c r="G15" s="81"/>
      <c r="H15" s="81"/>
      <c r="I15" s="81"/>
      <c r="J15" s="82"/>
      <c r="K15" s="80"/>
      <c r="L15" s="81"/>
      <c r="M15" s="81"/>
      <c r="N15" s="81"/>
      <c r="O15" s="82"/>
      <c r="P15" s="80"/>
      <c r="Q15" s="81"/>
      <c r="R15" s="81"/>
      <c r="S15" s="81"/>
      <c r="T15" s="82"/>
    </row>
    <row r="16" spans="1:20" ht="15">
      <c r="A16" s="80"/>
      <c r="B16" s="81" t="s">
        <v>102</v>
      </c>
      <c r="C16" s="81" t="s">
        <v>101</v>
      </c>
      <c r="D16" s="81" t="s">
        <v>38</v>
      </c>
      <c r="E16" s="82"/>
      <c r="F16" s="80"/>
      <c r="G16" s="81" t="s">
        <v>102</v>
      </c>
      <c r="H16" s="81" t="s">
        <v>101</v>
      </c>
      <c r="I16" s="81" t="s">
        <v>38</v>
      </c>
      <c r="J16" s="82"/>
      <c r="K16" s="80"/>
      <c r="L16" s="81" t="s">
        <v>102</v>
      </c>
      <c r="M16" s="81" t="s">
        <v>101</v>
      </c>
      <c r="N16" s="81" t="s">
        <v>38</v>
      </c>
      <c r="O16" s="82"/>
      <c r="P16" s="80"/>
      <c r="Q16" s="81" t="s">
        <v>102</v>
      </c>
      <c r="R16" s="81" t="s">
        <v>101</v>
      </c>
      <c r="S16" s="81" t="s">
        <v>38</v>
      </c>
      <c r="T16" s="82"/>
    </row>
    <row r="17" spans="1:20" ht="15">
      <c r="A17" s="80" t="s">
        <v>94</v>
      </c>
      <c r="B17" s="81">
        <f>1.95*2.4</f>
        <v>4.68</v>
      </c>
      <c r="C17" s="81">
        <v>3</v>
      </c>
      <c r="D17" s="81">
        <f>B17*C17</f>
        <v>14.04</v>
      </c>
      <c r="E17" s="82" t="s">
        <v>40</v>
      </c>
      <c r="F17" s="80" t="s">
        <v>94</v>
      </c>
      <c r="G17" s="81">
        <f>1.95*2.4</f>
        <v>4.68</v>
      </c>
      <c r="H17" s="81">
        <v>4</v>
      </c>
      <c r="I17" s="81">
        <f>G17*H17</f>
        <v>18.72</v>
      </c>
      <c r="J17" s="82" t="s">
        <v>40</v>
      </c>
      <c r="K17" s="80" t="s">
        <v>94</v>
      </c>
      <c r="L17" s="81">
        <f>1.95*2.4</f>
        <v>4.68</v>
      </c>
      <c r="M17" s="81">
        <v>5</v>
      </c>
      <c r="N17" s="81">
        <f>L17*M17</f>
        <v>23.4</v>
      </c>
      <c r="O17" s="82" t="s">
        <v>40</v>
      </c>
      <c r="P17" s="80" t="s">
        <v>94</v>
      </c>
      <c r="Q17" s="81">
        <f>1.95*2.4</f>
        <v>4.68</v>
      </c>
      <c r="R17" s="81">
        <v>6</v>
      </c>
      <c r="S17" s="81">
        <f>Q17*R17</f>
        <v>28.08</v>
      </c>
      <c r="T17" s="82" t="s">
        <v>40</v>
      </c>
    </row>
    <row r="18" spans="1:20" ht="15">
      <c r="A18" s="80" t="s">
        <v>95</v>
      </c>
      <c r="B18" s="81">
        <v>0.4</v>
      </c>
      <c r="C18" s="81">
        <v>16.7</v>
      </c>
      <c r="D18" s="81">
        <f>B18*C18</f>
        <v>6.68</v>
      </c>
      <c r="E18" s="82" t="s">
        <v>40</v>
      </c>
      <c r="F18" s="80" t="s">
        <v>95</v>
      </c>
      <c r="G18" s="81">
        <v>0.4</v>
      </c>
      <c r="H18" s="81">
        <v>23.55</v>
      </c>
      <c r="I18" s="81">
        <f>G18*H18</f>
        <v>9.42</v>
      </c>
      <c r="J18" s="82" t="s">
        <v>40</v>
      </c>
      <c r="K18" s="80" t="s">
        <v>95</v>
      </c>
      <c r="L18" s="81">
        <v>0.4</v>
      </c>
      <c r="M18" s="81">
        <v>27.2</v>
      </c>
      <c r="N18" s="81">
        <f>L18*M18</f>
        <v>10.88</v>
      </c>
      <c r="O18" s="82" t="s">
        <v>40</v>
      </c>
      <c r="P18" s="80" t="s">
        <v>95</v>
      </c>
      <c r="Q18" s="81">
        <v>0.4</v>
      </c>
      <c r="R18" s="81">
        <f>26.3+5.6</f>
        <v>31.9</v>
      </c>
      <c r="S18" s="81">
        <f>Q18*R18</f>
        <v>12.76</v>
      </c>
      <c r="T18" s="82" t="s">
        <v>40</v>
      </c>
    </row>
    <row r="19" spans="1:20" ht="15">
      <c r="A19" s="80" t="s">
        <v>96</v>
      </c>
      <c r="B19" s="81">
        <f>0.4*3</f>
        <v>1.2000000000000002</v>
      </c>
      <c r="C19" s="81">
        <f>45+8</f>
        <v>53</v>
      </c>
      <c r="D19" s="81">
        <f>B19*C19</f>
        <v>63.60000000000001</v>
      </c>
      <c r="E19" s="82" t="s">
        <v>40</v>
      </c>
      <c r="F19" s="80" t="s">
        <v>96</v>
      </c>
      <c r="G19" s="81">
        <f>0.4*3</f>
        <v>1.2000000000000002</v>
      </c>
      <c r="H19" s="81">
        <f>64+8</f>
        <v>72</v>
      </c>
      <c r="I19" s="81">
        <f>G19*H19</f>
        <v>86.4</v>
      </c>
      <c r="J19" s="82" t="s">
        <v>40</v>
      </c>
      <c r="K19" s="80" t="s">
        <v>96</v>
      </c>
      <c r="L19" s="81">
        <f>0.4*3</f>
        <v>1.2000000000000002</v>
      </c>
      <c r="M19" s="81">
        <f>79+7</f>
        <v>86</v>
      </c>
      <c r="N19" s="81">
        <f>L19*M19</f>
        <v>103.20000000000002</v>
      </c>
      <c r="O19" s="82" t="s">
        <v>40</v>
      </c>
      <c r="P19" s="80" t="s">
        <v>96</v>
      </c>
      <c r="Q19" s="81">
        <f>0.4*3</f>
        <v>1.2000000000000002</v>
      </c>
      <c r="R19" s="81">
        <f>80+15</f>
        <v>95</v>
      </c>
      <c r="S19" s="81">
        <f>Q19*R19</f>
        <v>114.00000000000001</v>
      </c>
      <c r="T19" s="82" t="s">
        <v>40</v>
      </c>
    </row>
    <row r="20" spans="1:20" ht="15">
      <c r="A20" s="80" t="s">
        <v>97</v>
      </c>
      <c r="B20" s="81">
        <v>0.2</v>
      </c>
      <c r="C20" s="87">
        <v>15</v>
      </c>
      <c r="D20" s="81">
        <f>C20*B20</f>
        <v>3</v>
      </c>
      <c r="E20" s="82" t="s">
        <v>40</v>
      </c>
      <c r="F20" s="80" t="s">
        <v>97</v>
      </c>
      <c r="G20" s="81">
        <v>0.2</v>
      </c>
      <c r="H20" s="87">
        <v>20</v>
      </c>
      <c r="I20" s="81">
        <f>H20*G20</f>
        <v>4</v>
      </c>
      <c r="J20" s="82" t="s">
        <v>40</v>
      </c>
      <c r="K20" s="80" t="s">
        <v>97</v>
      </c>
      <c r="L20" s="81">
        <v>0.2</v>
      </c>
      <c r="M20" s="87">
        <v>25</v>
      </c>
      <c r="N20" s="81">
        <f>M20*L20</f>
        <v>5</v>
      </c>
      <c r="O20" s="82" t="s">
        <v>40</v>
      </c>
      <c r="P20" s="80" t="s">
        <v>97</v>
      </c>
      <c r="Q20" s="81">
        <v>0.2</v>
      </c>
      <c r="R20" s="87">
        <f>25+5</f>
        <v>30</v>
      </c>
      <c r="S20" s="81">
        <f>R20*Q20</f>
        <v>6</v>
      </c>
      <c r="T20" s="82" t="s">
        <v>40</v>
      </c>
    </row>
    <row r="21" spans="1:20" ht="15">
      <c r="A21" s="80" t="s">
        <v>98</v>
      </c>
      <c r="B21" s="81">
        <v>0.2</v>
      </c>
      <c r="C21" s="87"/>
      <c r="D21" s="81">
        <f>B21*C21/2</f>
        <v>0</v>
      </c>
      <c r="E21" s="82" t="s">
        <v>40</v>
      </c>
      <c r="F21" s="80" t="s">
        <v>98</v>
      </c>
      <c r="G21" s="81">
        <v>0.2</v>
      </c>
      <c r="H21" s="87"/>
      <c r="I21" s="81">
        <f>G21*H21/2</f>
        <v>0</v>
      </c>
      <c r="J21" s="82" t="s">
        <v>40</v>
      </c>
      <c r="K21" s="80" t="s">
        <v>98</v>
      </c>
      <c r="L21" s="81">
        <v>0.2</v>
      </c>
      <c r="M21" s="87"/>
      <c r="N21" s="81">
        <f>L21*M21/2</f>
        <v>0</v>
      </c>
      <c r="O21" s="82" t="s">
        <v>40</v>
      </c>
      <c r="P21" s="80" t="s">
        <v>98</v>
      </c>
      <c r="Q21" s="81">
        <v>0.2</v>
      </c>
      <c r="R21" s="87"/>
      <c r="S21" s="81">
        <f>Q21*R21/2</f>
        <v>0</v>
      </c>
      <c r="T21" s="82" t="s">
        <v>40</v>
      </c>
    </row>
    <row r="22" spans="1:20" ht="15">
      <c r="A22" s="80" t="s">
        <v>99</v>
      </c>
      <c r="B22" s="81">
        <f>0.4*1.5</f>
        <v>0.6000000000000001</v>
      </c>
      <c r="C22" s="87">
        <v>25</v>
      </c>
      <c r="D22" s="81">
        <f>B22*C22</f>
        <v>15.000000000000002</v>
      </c>
      <c r="E22" s="82" t="s">
        <v>40</v>
      </c>
      <c r="F22" s="80" t="s">
        <v>99</v>
      </c>
      <c r="G22" s="81">
        <f>0.4*1.5</f>
        <v>0.6000000000000001</v>
      </c>
      <c r="H22" s="87">
        <v>27</v>
      </c>
      <c r="I22" s="81">
        <f>G22*H22</f>
        <v>16.200000000000003</v>
      </c>
      <c r="J22" s="82" t="s">
        <v>40</v>
      </c>
      <c r="K22" s="80" t="s">
        <v>99</v>
      </c>
      <c r="L22" s="81">
        <f>0.4*1.5</f>
        <v>0.6000000000000001</v>
      </c>
      <c r="M22" s="87">
        <v>14</v>
      </c>
      <c r="N22" s="81">
        <f>L22*M22</f>
        <v>8.400000000000002</v>
      </c>
      <c r="O22" s="82" t="s">
        <v>40</v>
      </c>
      <c r="P22" s="80" t="s">
        <v>99</v>
      </c>
      <c r="Q22" s="81">
        <f>0.4*1.5</f>
        <v>0.6000000000000001</v>
      </c>
      <c r="R22" s="87">
        <v>17</v>
      </c>
      <c r="S22" s="81">
        <f>Q22*R22</f>
        <v>10.200000000000001</v>
      </c>
      <c r="T22" s="82" t="s">
        <v>40</v>
      </c>
    </row>
    <row r="23" spans="1:20" ht="15">
      <c r="A23" s="80" t="s">
        <v>100</v>
      </c>
      <c r="B23" s="81">
        <f>3.4*1.7</f>
        <v>5.779999999999999</v>
      </c>
      <c r="C23" s="87"/>
      <c r="D23" s="81">
        <f>B23*C23</f>
        <v>0</v>
      </c>
      <c r="E23" s="82" t="s">
        <v>40</v>
      </c>
      <c r="F23" s="80" t="s">
        <v>100</v>
      </c>
      <c r="G23" s="81">
        <f>3.4*1.7</f>
        <v>5.779999999999999</v>
      </c>
      <c r="H23" s="87"/>
      <c r="I23" s="81">
        <f>G23*H23</f>
        <v>0</v>
      </c>
      <c r="J23" s="82" t="s">
        <v>40</v>
      </c>
      <c r="K23" s="80" t="s">
        <v>100</v>
      </c>
      <c r="L23" s="81">
        <f>3.4*1.7</f>
        <v>5.779999999999999</v>
      </c>
      <c r="M23" s="87"/>
      <c r="N23" s="81">
        <f>L23*M23</f>
        <v>0</v>
      </c>
      <c r="O23" s="82" t="s">
        <v>40</v>
      </c>
      <c r="P23" s="80" t="s">
        <v>100</v>
      </c>
      <c r="Q23" s="81">
        <f>3.4*1.7</f>
        <v>5.779999999999999</v>
      </c>
      <c r="R23" s="87"/>
      <c r="S23" s="81">
        <f>Q23*R23</f>
        <v>0</v>
      </c>
      <c r="T23" s="82" t="s">
        <v>40</v>
      </c>
    </row>
    <row r="24" spans="1:20" ht="15">
      <c r="A24" s="80" t="s">
        <v>106</v>
      </c>
      <c r="B24" s="81">
        <f>3.4*1.7</f>
        <v>5.779999999999999</v>
      </c>
      <c r="C24" s="87"/>
      <c r="D24" s="81">
        <f>B24*C24</f>
        <v>0</v>
      </c>
      <c r="E24" s="82" t="s">
        <v>40</v>
      </c>
      <c r="F24" s="80" t="s">
        <v>106</v>
      </c>
      <c r="G24" s="81">
        <f>3.4*1.7</f>
        <v>5.779999999999999</v>
      </c>
      <c r="H24" s="87"/>
      <c r="I24" s="81">
        <f>G24*H24</f>
        <v>0</v>
      </c>
      <c r="J24" s="82" t="s">
        <v>40</v>
      </c>
      <c r="K24" s="80" t="s">
        <v>106</v>
      </c>
      <c r="L24" s="81">
        <f>3.4*1.7</f>
        <v>5.779999999999999</v>
      </c>
      <c r="M24" s="87"/>
      <c r="N24" s="81">
        <f>L24*M24</f>
        <v>0</v>
      </c>
      <c r="O24" s="82" t="s">
        <v>40</v>
      </c>
      <c r="P24" s="80" t="s">
        <v>106</v>
      </c>
      <c r="Q24" s="81">
        <f>3.4*1.7</f>
        <v>5.779999999999999</v>
      </c>
      <c r="R24" s="87"/>
      <c r="S24" s="81">
        <f>Q24*R24</f>
        <v>0</v>
      </c>
      <c r="T24" s="82" t="s">
        <v>40</v>
      </c>
    </row>
    <row r="25" spans="1:20" ht="15">
      <c r="A25" s="80"/>
      <c r="B25" s="81"/>
      <c r="C25" s="81"/>
      <c r="D25" s="81"/>
      <c r="E25" s="82"/>
      <c r="F25" s="80"/>
      <c r="G25" s="81"/>
      <c r="H25" s="81"/>
      <c r="I25" s="81"/>
      <c r="J25" s="82"/>
      <c r="K25" s="80"/>
      <c r="L25" s="81"/>
      <c r="M25" s="81"/>
      <c r="N25" s="81"/>
      <c r="O25" s="82"/>
      <c r="P25" s="80"/>
      <c r="Q25" s="81"/>
      <c r="R25" s="81"/>
      <c r="S25" s="81"/>
      <c r="T25" s="82"/>
    </row>
    <row r="26" spans="1:20" ht="15">
      <c r="A26" s="83"/>
      <c r="B26" s="84"/>
      <c r="C26" s="85" t="s">
        <v>38</v>
      </c>
      <c r="D26" s="85">
        <f>SUM(D17:D24)</f>
        <v>102.32000000000001</v>
      </c>
      <c r="E26" s="86" t="s">
        <v>40</v>
      </c>
      <c r="F26" s="83"/>
      <c r="G26" s="84"/>
      <c r="H26" s="85" t="s">
        <v>38</v>
      </c>
      <c r="I26" s="85">
        <f>SUM(I17:I24)</f>
        <v>134.74</v>
      </c>
      <c r="J26" s="86" t="s">
        <v>40</v>
      </c>
      <c r="K26" s="83"/>
      <c r="L26" s="84"/>
      <c r="M26" s="85" t="s">
        <v>38</v>
      </c>
      <c r="N26" s="85">
        <f>SUM(N17:N24)</f>
        <v>150.88000000000002</v>
      </c>
      <c r="O26" s="86" t="s">
        <v>40</v>
      </c>
      <c r="P26" s="83"/>
      <c r="Q26" s="84"/>
      <c r="R26" s="85" t="s">
        <v>38</v>
      </c>
      <c r="S26" s="85">
        <f>SUM(S17:S24)</f>
        <v>171.04</v>
      </c>
      <c r="T26" s="86" t="s">
        <v>40</v>
      </c>
    </row>
    <row r="27" spans="1:20" ht="15">
      <c r="A27" s="77" t="s">
        <v>86</v>
      </c>
      <c r="B27" s="78"/>
      <c r="C27" s="78"/>
      <c r="D27" s="78"/>
      <c r="E27" s="79"/>
      <c r="F27" s="77" t="s">
        <v>108</v>
      </c>
      <c r="G27" s="78"/>
      <c r="H27" s="78"/>
      <c r="I27" s="78"/>
      <c r="J27" s="79"/>
      <c r="K27" s="77" t="s">
        <v>91</v>
      </c>
      <c r="L27" s="78"/>
      <c r="M27" s="78"/>
      <c r="N27" s="78"/>
      <c r="O27" s="79"/>
      <c r="P27" s="77" t="s">
        <v>90</v>
      </c>
      <c r="Q27" s="78"/>
      <c r="R27" s="78"/>
      <c r="S27" s="78"/>
      <c r="T27" s="79"/>
    </row>
    <row r="28" spans="1:20" ht="15">
      <c r="A28" s="80"/>
      <c r="B28" s="81"/>
      <c r="C28" s="81"/>
      <c r="D28" s="81"/>
      <c r="E28" s="82"/>
      <c r="F28" s="80"/>
      <c r="G28" s="81"/>
      <c r="H28" s="81"/>
      <c r="I28" s="81"/>
      <c r="J28" s="82"/>
      <c r="K28" s="80"/>
      <c r="L28" s="81"/>
      <c r="M28" s="81"/>
      <c r="N28" s="81"/>
      <c r="O28" s="82"/>
      <c r="P28" s="80"/>
      <c r="Q28" s="81"/>
      <c r="R28" s="81"/>
      <c r="S28" s="81"/>
      <c r="T28" s="82"/>
    </row>
    <row r="29" spans="1:20" ht="15">
      <c r="A29" s="80"/>
      <c r="B29" s="81" t="s">
        <v>102</v>
      </c>
      <c r="C29" s="81" t="s">
        <v>101</v>
      </c>
      <c r="D29" s="81" t="s">
        <v>38</v>
      </c>
      <c r="E29" s="82"/>
      <c r="F29" s="80"/>
      <c r="G29" s="81" t="s">
        <v>102</v>
      </c>
      <c r="H29" s="81" t="s">
        <v>101</v>
      </c>
      <c r="I29" s="81" t="s">
        <v>38</v>
      </c>
      <c r="J29" s="82"/>
      <c r="K29" s="80"/>
      <c r="L29" s="81" t="s">
        <v>102</v>
      </c>
      <c r="M29" s="81" t="s">
        <v>101</v>
      </c>
      <c r="N29" s="81" t="s">
        <v>38</v>
      </c>
      <c r="O29" s="82"/>
      <c r="P29" s="80"/>
      <c r="Q29" s="81" t="s">
        <v>102</v>
      </c>
      <c r="R29" s="81" t="s">
        <v>101</v>
      </c>
      <c r="S29" s="81" t="s">
        <v>38</v>
      </c>
      <c r="T29" s="82"/>
    </row>
    <row r="30" spans="1:20" ht="15">
      <c r="A30" s="80" t="s">
        <v>94</v>
      </c>
      <c r="B30" s="81">
        <f>1.95*2.4</f>
        <v>4.68</v>
      </c>
      <c r="C30" s="81">
        <v>4</v>
      </c>
      <c r="D30" s="81">
        <f>B30*C30</f>
        <v>18.72</v>
      </c>
      <c r="E30" s="82" t="s">
        <v>40</v>
      </c>
      <c r="F30" s="80" t="s">
        <v>94</v>
      </c>
      <c r="G30" s="81">
        <f>1.95*2.4</f>
        <v>4.68</v>
      </c>
      <c r="H30" s="81">
        <v>1</v>
      </c>
      <c r="I30" s="81">
        <f>G30*H30</f>
        <v>4.68</v>
      </c>
      <c r="J30" s="82" t="s">
        <v>40</v>
      </c>
      <c r="K30" s="80" t="s">
        <v>94</v>
      </c>
      <c r="L30" s="81">
        <f>1.95*2.4</f>
        <v>4.68</v>
      </c>
      <c r="M30" s="81">
        <v>2</v>
      </c>
      <c r="N30" s="81">
        <f>L30*M30</f>
        <v>9.36</v>
      </c>
      <c r="O30" s="82" t="s">
        <v>40</v>
      </c>
      <c r="P30" s="80" t="s">
        <v>94</v>
      </c>
      <c r="Q30" s="81">
        <f>1.95*2.4</f>
        <v>4.68</v>
      </c>
      <c r="R30" s="81">
        <v>1</v>
      </c>
      <c r="S30" s="81">
        <f>Q30*R30</f>
        <v>4.68</v>
      </c>
      <c r="T30" s="82" t="s">
        <v>40</v>
      </c>
    </row>
    <row r="31" spans="1:20" ht="15">
      <c r="A31" s="80" t="s">
        <v>95</v>
      </c>
      <c r="B31" s="81">
        <v>0.4</v>
      </c>
      <c r="C31" s="81">
        <v>22.8</v>
      </c>
      <c r="D31" s="81">
        <f>B31*C31</f>
        <v>9.120000000000001</v>
      </c>
      <c r="E31" s="82" t="s">
        <v>40</v>
      </c>
      <c r="F31" s="80" t="s">
        <v>95</v>
      </c>
      <c r="G31" s="81">
        <v>0.4</v>
      </c>
      <c r="H31" s="81">
        <v>5.8</v>
      </c>
      <c r="I31" s="81">
        <f>G31*H31</f>
        <v>2.32</v>
      </c>
      <c r="J31" s="82" t="s">
        <v>40</v>
      </c>
      <c r="K31" s="80" t="s">
        <v>95</v>
      </c>
      <c r="L31" s="81">
        <v>0.4</v>
      </c>
      <c r="M31" s="81">
        <v>10.4</v>
      </c>
      <c r="N31" s="81">
        <f>L31*M31</f>
        <v>4.16</v>
      </c>
      <c r="O31" s="82" t="s">
        <v>40</v>
      </c>
      <c r="P31" s="80" t="s">
        <v>95</v>
      </c>
      <c r="Q31" s="81">
        <v>0.4</v>
      </c>
      <c r="R31" s="81">
        <v>5.2</v>
      </c>
      <c r="S31" s="81">
        <f>Q31*R31</f>
        <v>2.08</v>
      </c>
      <c r="T31" s="82" t="s">
        <v>40</v>
      </c>
    </row>
    <row r="32" spans="1:20" ht="15">
      <c r="A32" s="80" t="s">
        <v>96</v>
      </c>
      <c r="B32" s="81">
        <f>0.4*3</f>
        <v>1.2000000000000002</v>
      </c>
      <c r="C32" s="81">
        <v>60</v>
      </c>
      <c r="D32" s="81">
        <f>B32*C32</f>
        <v>72.00000000000001</v>
      </c>
      <c r="E32" s="82" t="s">
        <v>40</v>
      </c>
      <c r="F32" s="80" t="s">
        <v>96</v>
      </c>
      <c r="G32" s="81">
        <f>0.4*3</f>
        <v>1.2000000000000002</v>
      </c>
      <c r="H32" s="81">
        <v>16</v>
      </c>
      <c r="I32" s="81">
        <f>G32*H32</f>
        <v>19.200000000000003</v>
      </c>
      <c r="J32" s="82" t="s">
        <v>40</v>
      </c>
      <c r="K32" s="80" t="s">
        <v>96</v>
      </c>
      <c r="L32" s="81">
        <f>0.4*3</f>
        <v>1.2000000000000002</v>
      </c>
      <c r="M32" s="81">
        <v>16</v>
      </c>
      <c r="N32" s="81">
        <f>L32*M32</f>
        <v>19.200000000000003</v>
      </c>
      <c r="O32" s="82" t="s">
        <v>40</v>
      </c>
      <c r="P32" s="80" t="s">
        <v>96</v>
      </c>
      <c r="Q32" s="81">
        <f>0.4*3</f>
        <v>1.2000000000000002</v>
      </c>
      <c r="R32" s="81">
        <v>16</v>
      </c>
      <c r="S32" s="81">
        <f>Q32*R32</f>
        <v>19.200000000000003</v>
      </c>
      <c r="T32" s="82" t="s">
        <v>40</v>
      </c>
    </row>
    <row r="33" spans="1:20" ht="15">
      <c r="A33" s="80" t="s">
        <v>97</v>
      </c>
      <c r="B33" s="81">
        <v>0.2</v>
      </c>
      <c r="C33" s="87">
        <v>20</v>
      </c>
      <c r="D33" s="81">
        <f>C33*B33</f>
        <v>4</v>
      </c>
      <c r="E33" s="82" t="s">
        <v>40</v>
      </c>
      <c r="F33" s="80" t="s">
        <v>97</v>
      </c>
      <c r="G33" s="81">
        <v>0.2</v>
      </c>
      <c r="H33" s="87"/>
      <c r="I33" s="81">
        <f>H33*G33</f>
        <v>0</v>
      </c>
      <c r="J33" s="82" t="s">
        <v>40</v>
      </c>
      <c r="K33" s="80" t="s">
        <v>97</v>
      </c>
      <c r="L33" s="81">
        <v>0.2</v>
      </c>
      <c r="M33" s="87">
        <v>10</v>
      </c>
      <c r="N33" s="81">
        <f>M33*L33</f>
        <v>2</v>
      </c>
      <c r="O33" s="82" t="s">
        <v>40</v>
      </c>
      <c r="P33" s="80" t="s">
        <v>97</v>
      </c>
      <c r="Q33" s="81">
        <v>0.2</v>
      </c>
      <c r="R33" s="87">
        <v>5</v>
      </c>
      <c r="S33" s="81">
        <f>R33*Q33</f>
        <v>1</v>
      </c>
      <c r="T33" s="82" t="s">
        <v>40</v>
      </c>
    </row>
    <row r="34" spans="1:20" ht="15">
      <c r="A34" s="80" t="s">
        <v>98</v>
      </c>
      <c r="B34" s="81">
        <v>0.2</v>
      </c>
      <c r="C34" s="87"/>
      <c r="D34" s="81">
        <f>B34*C34/2</f>
        <v>0</v>
      </c>
      <c r="E34" s="82" t="s">
        <v>40</v>
      </c>
      <c r="F34" s="80" t="s">
        <v>98</v>
      </c>
      <c r="G34" s="81">
        <v>0.2</v>
      </c>
      <c r="H34" s="87"/>
      <c r="I34" s="81">
        <f>G34*H34/2</f>
        <v>0</v>
      </c>
      <c r="J34" s="82" t="s">
        <v>40</v>
      </c>
      <c r="K34" s="80" t="s">
        <v>98</v>
      </c>
      <c r="L34" s="81">
        <v>0.2</v>
      </c>
      <c r="M34" s="87"/>
      <c r="N34" s="81">
        <f>L34*M34/2</f>
        <v>0</v>
      </c>
      <c r="O34" s="82" t="s">
        <v>40</v>
      </c>
      <c r="P34" s="80" t="s">
        <v>98</v>
      </c>
      <c r="Q34" s="81">
        <v>0.2</v>
      </c>
      <c r="R34" s="87"/>
      <c r="S34" s="81">
        <f>Q34*R34/2</f>
        <v>0</v>
      </c>
      <c r="T34" s="82" t="s">
        <v>40</v>
      </c>
    </row>
    <row r="35" spans="1:20" ht="15">
      <c r="A35" s="80" t="s">
        <v>99</v>
      </c>
      <c r="B35" s="81">
        <f>0.4*1.5</f>
        <v>0.6000000000000001</v>
      </c>
      <c r="C35" s="87"/>
      <c r="D35" s="81">
        <f>B35*C35</f>
        <v>0</v>
      </c>
      <c r="E35" s="82" t="s">
        <v>40</v>
      </c>
      <c r="F35" s="80" t="s">
        <v>99</v>
      </c>
      <c r="G35" s="81">
        <f>0.4*1.5</f>
        <v>0.6000000000000001</v>
      </c>
      <c r="H35" s="87"/>
      <c r="I35" s="81">
        <f>G35*H35</f>
        <v>0</v>
      </c>
      <c r="J35" s="82" t="s">
        <v>40</v>
      </c>
      <c r="K35" s="80" t="s">
        <v>99</v>
      </c>
      <c r="L35" s="81">
        <f>0.4*1.5</f>
        <v>0.6000000000000001</v>
      </c>
      <c r="M35" s="87"/>
      <c r="N35" s="81">
        <f>L35*M35</f>
        <v>0</v>
      </c>
      <c r="O35" s="82" t="s">
        <v>40</v>
      </c>
      <c r="P35" s="80" t="s">
        <v>99</v>
      </c>
      <c r="Q35" s="81">
        <f>0.4*1.5</f>
        <v>0.6000000000000001</v>
      </c>
      <c r="R35" s="87"/>
      <c r="S35" s="81">
        <f>Q35*R35</f>
        <v>0</v>
      </c>
      <c r="T35" s="82" t="s">
        <v>40</v>
      </c>
    </row>
    <row r="36" spans="1:20" ht="15">
      <c r="A36" s="80" t="s">
        <v>100</v>
      </c>
      <c r="B36" s="81">
        <f>3.4*1.7</f>
        <v>5.779999999999999</v>
      </c>
      <c r="C36" s="87"/>
      <c r="D36" s="81">
        <f>B36*C36</f>
        <v>0</v>
      </c>
      <c r="E36" s="82" t="s">
        <v>40</v>
      </c>
      <c r="F36" s="80" t="s">
        <v>100</v>
      </c>
      <c r="G36" s="81">
        <f>3.4*1.7</f>
        <v>5.779999999999999</v>
      </c>
      <c r="H36" s="87"/>
      <c r="I36" s="81">
        <f>G36*H36</f>
        <v>0</v>
      </c>
      <c r="J36" s="82" t="s">
        <v>40</v>
      </c>
      <c r="K36" s="80" t="s">
        <v>100</v>
      </c>
      <c r="L36" s="81">
        <f>3.4*1.7</f>
        <v>5.779999999999999</v>
      </c>
      <c r="M36" s="87"/>
      <c r="N36" s="81">
        <f>L36*M36</f>
        <v>0</v>
      </c>
      <c r="O36" s="82" t="s">
        <v>40</v>
      </c>
      <c r="P36" s="80" t="s">
        <v>100</v>
      </c>
      <c r="Q36" s="81">
        <f>3.4*1.7</f>
        <v>5.779999999999999</v>
      </c>
      <c r="R36" s="87"/>
      <c r="S36" s="81">
        <f>Q36*R36</f>
        <v>0</v>
      </c>
      <c r="T36" s="82" t="s">
        <v>40</v>
      </c>
    </row>
    <row r="37" spans="1:20" ht="15">
      <c r="A37" s="80" t="s">
        <v>106</v>
      </c>
      <c r="B37" s="81">
        <f>3.4*1.7</f>
        <v>5.779999999999999</v>
      </c>
      <c r="C37" s="87"/>
      <c r="D37" s="81">
        <f>B37*C37</f>
        <v>0</v>
      </c>
      <c r="E37" s="82" t="s">
        <v>40</v>
      </c>
      <c r="F37" s="80" t="s">
        <v>106</v>
      </c>
      <c r="G37" s="81">
        <f>3.4*1.7</f>
        <v>5.779999999999999</v>
      </c>
      <c r="H37" s="87"/>
      <c r="I37" s="81">
        <f>G37*H37</f>
        <v>0</v>
      </c>
      <c r="J37" s="82" t="s">
        <v>40</v>
      </c>
      <c r="K37" s="80" t="s">
        <v>106</v>
      </c>
      <c r="L37" s="81">
        <f>3.4*1.7</f>
        <v>5.779999999999999</v>
      </c>
      <c r="M37" s="87"/>
      <c r="N37" s="81">
        <f>L37*M37</f>
        <v>0</v>
      </c>
      <c r="O37" s="82" t="s">
        <v>40</v>
      </c>
      <c r="P37" s="80" t="s">
        <v>106</v>
      </c>
      <c r="Q37" s="81">
        <f>3.4*1.7</f>
        <v>5.779999999999999</v>
      </c>
      <c r="R37" s="87"/>
      <c r="S37" s="81">
        <f>Q37*R37</f>
        <v>0</v>
      </c>
      <c r="T37" s="82" t="s">
        <v>40</v>
      </c>
    </row>
    <row r="38" spans="1:20" ht="15">
      <c r="A38" s="80"/>
      <c r="B38" s="81"/>
      <c r="C38" s="81"/>
      <c r="D38" s="81"/>
      <c r="E38" s="82"/>
      <c r="F38" s="80"/>
      <c r="G38" s="81"/>
      <c r="H38" s="81"/>
      <c r="I38" s="81"/>
      <c r="J38" s="82"/>
      <c r="K38" s="80"/>
      <c r="L38" s="81"/>
      <c r="M38" s="81"/>
      <c r="N38" s="81"/>
      <c r="O38" s="82"/>
      <c r="P38" s="80"/>
      <c r="Q38" s="81"/>
      <c r="R38" s="81"/>
      <c r="S38" s="81"/>
      <c r="T38" s="82"/>
    </row>
    <row r="39" spans="1:20" ht="15">
      <c r="A39" s="83"/>
      <c r="B39" s="84"/>
      <c r="C39" s="85" t="s">
        <v>38</v>
      </c>
      <c r="D39" s="85">
        <f>SUM(D30:D37)</f>
        <v>103.84000000000002</v>
      </c>
      <c r="E39" s="86" t="s">
        <v>40</v>
      </c>
      <c r="F39" s="83"/>
      <c r="G39" s="84"/>
      <c r="H39" s="85" t="s">
        <v>38</v>
      </c>
      <c r="I39" s="85">
        <f>SUM(I30:I37)</f>
        <v>26.200000000000003</v>
      </c>
      <c r="J39" s="86" t="s">
        <v>40</v>
      </c>
      <c r="K39" s="83"/>
      <c r="L39" s="84"/>
      <c r="M39" s="85" t="s">
        <v>38</v>
      </c>
      <c r="N39" s="85">
        <f>SUM(N30:N37)</f>
        <v>34.72</v>
      </c>
      <c r="O39" s="86" t="s">
        <v>40</v>
      </c>
      <c r="P39" s="83"/>
      <c r="Q39" s="84"/>
      <c r="R39" s="85" t="s">
        <v>38</v>
      </c>
      <c r="S39" s="85">
        <f>SUM(S30:S37)</f>
        <v>26.96</v>
      </c>
      <c r="T39" s="86" t="s">
        <v>40</v>
      </c>
    </row>
    <row r="40" spans="1:5" ht="15">
      <c r="A40" s="77" t="s">
        <v>117</v>
      </c>
      <c r="B40" s="78"/>
      <c r="C40" s="78"/>
      <c r="D40" s="78"/>
      <c r="E40" s="79"/>
    </row>
    <row r="41" spans="1:5" ht="15">
      <c r="A41" s="80"/>
      <c r="B41" s="81"/>
      <c r="C41" s="81"/>
      <c r="D41" s="81"/>
      <c r="E41" s="82"/>
    </row>
    <row r="42" spans="1:5" ht="15">
      <c r="A42" s="80"/>
      <c r="B42" s="81" t="s">
        <v>102</v>
      </c>
      <c r="C42" s="81" t="s">
        <v>101</v>
      </c>
      <c r="D42" s="81" t="s">
        <v>38</v>
      </c>
      <c r="E42" s="82"/>
    </row>
    <row r="43" spans="1:9" ht="15">
      <c r="A43" s="80" t="s">
        <v>94</v>
      </c>
      <c r="B43" s="81">
        <f>1.95*2.4</f>
        <v>4.68</v>
      </c>
      <c r="C43" s="81">
        <v>1</v>
      </c>
      <c r="D43" s="81">
        <f>B43*C43</f>
        <v>4.68</v>
      </c>
      <c r="E43" s="82" t="s">
        <v>40</v>
      </c>
      <c r="G43" s="88" t="s">
        <v>37</v>
      </c>
      <c r="H43" s="88"/>
      <c r="I43" s="88">
        <f>D52+D39+I39+N39+S39+S26+N26+I26+D26+D13+I13+N13+S13</f>
        <v>1482.53</v>
      </c>
    </row>
    <row r="44" spans="1:5" ht="15">
      <c r="A44" s="80" t="s">
        <v>95</v>
      </c>
      <c r="B44" s="81">
        <v>0.4</v>
      </c>
      <c r="C44" s="81">
        <v>8</v>
      </c>
      <c r="D44" s="81">
        <f>B44*C44</f>
        <v>3.2</v>
      </c>
      <c r="E44" s="82" t="s">
        <v>40</v>
      </c>
    </row>
    <row r="45" spans="1:5" ht="15">
      <c r="A45" s="80" t="s">
        <v>96</v>
      </c>
      <c r="B45" s="81">
        <f>0.4*3</f>
        <v>1.2000000000000002</v>
      </c>
      <c r="C45" s="81">
        <f>89+66</f>
        <v>155</v>
      </c>
      <c r="D45" s="81">
        <f>B45*C45</f>
        <v>186.00000000000003</v>
      </c>
      <c r="E45" s="82" t="s">
        <v>40</v>
      </c>
    </row>
    <row r="46" spans="1:5" ht="15">
      <c r="A46" s="80" t="s">
        <v>97</v>
      </c>
      <c r="B46" s="81">
        <v>0.2</v>
      </c>
      <c r="C46" s="87">
        <f>305.15+38.8+66.2</f>
        <v>410.15</v>
      </c>
      <c r="D46" s="81">
        <f>C46*B46</f>
        <v>82.03</v>
      </c>
      <c r="E46" s="82" t="s">
        <v>40</v>
      </c>
    </row>
    <row r="47" spans="1:5" ht="15">
      <c r="A47" s="80" t="s">
        <v>98</v>
      </c>
      <c r="B47" s="81">
        <v>0.2</v>
      </c>
      <c r="C47" s="87"/>
      <c r="D47" s="81">
        <f>B47*C47/2</f>
        <v>0</v>
      </c>
      <c r="E47" s="82" t="s">
        <v>40</v>
      </c>
    </row>
    <row r="48" spans="1:5" ht="15">
      <c r="A48" s="80" t="s">
        <v>99</v>
      </c>
      <c r="B48" s="81">
        <f>0.4*1.5</f>
        <v>0.6000000000000001</v>
      </c>
      <c r="C48" s="87">
        <v>17</v>
      </c>
      <c r="D48" s="81">
        <f>B48*C48</f>
        <v>10.200000000000001</v>
      </c>
      <c r="E48" s="82" t="s">
        <v>40</v>
      </c>
    </row>
    <row r="49" spans="1:5" ht="15">
      <c r="A49" s="80" t="s">
        <v>100</v>
      </c>
      <c r="B49" s="81">
        <f>3.4*1.7</f>
        <v>5.779999999999999</v>
      </c>
      <c r="C49" s="87">
        <v>2</v>
      </c>
      <c r="D49" s="81">
        <f>B49*C49</f>
        <v>11.559999999999999</v>
      </c>
      <c r="E49" s="82" t="s">
        <v>40</v>
      </c>
    </row>
    <row r="50" spans="1:5" ht="15">
      <c r="A50" s="80" t="s">
        <v>106</v>
      </c>
      <c r="B50" s="81">
        <f>3.4*1.7</f>
        <v>5.779999999999999</v>
      </c>
      <c r="C50" s="87">
        <v>2</v>
      </c>
      <c r="D50" s="81">
        <f>B50*C50</f>
        <v>11.559999999999999</v>
      </c>
      <c r="E50" s="82" t="s">
        <v>40</v>
      </c>
    </row>
    <row r="51" spans="1:5" ht="15">
      <c r="A51" s="80"/>
      <c r="B51" s="81"/>
      <c r="C51" s="81"/>
      <c r="D51" s="81"/>
      <c r="E51" s="82"/>
    </row>
    <row r="52" spans="1:5" ht="15">
      <c r="A52" s="83"/>
      <c r="B52" s="84"/>
      <c r="C52" s="85" t="s">
        <v>38</v>
      </c>
      <c r="D52" s="85">
        <f>SUM(D43:D50)</f>
        <v>309.23</v>
      </c>
      <c r="E52" s="86" t="s">
        <v>40</v>
      </c>
    </row>
  </sheetData>
  <printOptions/>
  <pageMargins left="0.5118110236220472" right="0.5118110236220472" top="0.7874015748031497" bottom="0.7874015748031497" header="0.31496062992125984" footer="0.31496062992125984"/>
  <pageSetup fitToHeight="6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Prefeitura-Tietê</cp:lastModifiedBy>
  <cp:lastPrinted>2023-02-10T17:44:46Z</cp:lastPrinted>
  <dcterms:created xsi:type="dcterms:W3CDTF">2022-03-31T13:26:06Z</dcterms:created>
  <dcterms:modified xsi:type="dcterms:W3CDTF">2023-04-24T13:51:59Z</dcterms:modified>
  <cp:category/>
  <cp:version/>
  <cp:contentType/>
  <cp:contentStatus/>
</cp:coreProperties>
</file>